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社外受発信文書\南部税関 貨物取り卸し積込みサービス関連\20220701_税関検査場 積込みサービスについて\"/>
    </mc:Choice>
  </mc:AlternateContent>
  <xr:revisionPtr revIDLastSave="0" documentId="13_ncr:1_{5B5D643F-2352-42A5-85A7-1CE237B3F142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Sheet1" sheetId="1" r:id="rId1"/>
    <sheet name="Sheet2" sheetId="2" r:id="rId2"/>
    <sheet name="Sheet2 (2)" sheetId="3" r:id="rId3"/>
  </sheets>
  <definedNames>
    <definedName name="_xlnm.Print_Area" localSheetId="0">Sheet1!$B$1:$AU$53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1" l="1"/>
  <c r="AA45" i="1"/>
  <c r="I15" i="2" l="1"/>
  <c r="O2" i="3"/>
  <c r="F16" i="2" l="1"/>
  <c r="E16" i="2"/>
  <c r="E20" i="2" s="1"/>
  <c r="E19" i="2" l="1"/>
  <c r="I13" i="3"/>
  <c r="H13" i="3"/>
  <c r="H17" i="3" s="1"/>
  <c r="F19" i="2" l="1"/>
  <c r="H16" i="3"/>
  <c r="I16" i="3" s="1"/>
  <c r="AE35" i="1"/>
  <c r="N34" i="1"/>
  <c r="AA35" i="1" l="1"/>
  <c r="I34" i="1"/>
  <c r="BK14" i="1" l="1"/>
  <c r="BA14" i="1"/>
  <c r="AX7" i="1"/>
  <c r="AX11" i="1"/>
  <c r="BI11" i="1" s="1"/>
  <c r="AA40" i="1"/>
  <c r="I41" i="1"/>
  <c r="I39" i="1"/>
  <c r="I37" i="1"/>
  <c r="I35" i="1"/>
  <c r="AT28" i="1"/>
  <c r="AI35" i="1"/>
  <c r="S34" i="1"/>
  <c r="AQ35" i="1"/>
  <c r="AM35" i="1"/>
  <c r="BJ8" i="1" l="1"/>
  <c r="G16" i="3"/>
  <c r="I19" i="3" s="1"/>
  <c r="D19" i="2"/>
  <c r="BA8" i="1"/>
  <c r="F22" i="2" l="1"/>
  <c r="F23" i="2" s="1"/>
  <c r="I20" i="3"/>
  <c r="BA11" i="1"/>
  <c r="BE18" i="1" l="1"/>
</calcChain>
</file>

<file path=xl/sharedStrings.xml><?xml version="1.0" encoding="utf-8"?>
<sst xmlns="http://schemas.openxmlformats.org/spreadsheetml/2006/main" count="175" uniqueCount="95">
  <si>
    <t>国際空港上屋株式会社</t>
    <rPh sb="0" eb="2">
      <t>コクサイ</t>
    </rPh>
    <rPh sb="2" eb="4">
      <t>クウコウ</t>
    </rPh>
    <rPh sb="4" eb="6">
      <t>ウワヤ</t>
    </rPh>
    <rPh sb="6" eb="10">
      <t>カブシキガイシャ</t>
    </rPh>
    <phoneticPr fontId="1"/>
  </si>
  <si>
    <t>作 業 依 頼 書</t>
    <rPh sb="0" eb="1">
      <t>サク</t>
    </rPh>
    <rPh sb="2" eb="3">
      <t>ギョウ</t>
    </rPh>
    <rPh sb="4" eb="5">
      <t>ヤスシ</t>
    </rPh>
    <rPh sb="6" eb="7">
      <t>ヨリ</t>
    </rPh>
    <rPh sb="8" eb="9">
      <t>ショ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</si>
  <si>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</si>
  <si>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</si>
  <si>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作業指定日・時刻</t>
    <rPh sb="0" eb="2">
      <t>サギョウ</t>
    </rPh>
    <rPh sb="2" eb="4">
      <t>シテイ</t>
    </rPh>
    <rPh sb="4" eb="5">
      <t>ヒ</t>
    </rPh>
    <rPh sb="6" eb="8">
      <t>ジコク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</si>
  <si>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</si>
  <si>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</si>
  <si>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車番　（4桁）</t>
    <rPh sb="0" eb="1">
      <t>シャ</t>
    </rPh>
    <rPh sb="1" eb="2">
      <t>バン</t>
    </rPh>
    <rPh sb="5" eb="6">
      <t>ケタ</t>
    </rPh>
    <phoneticPr fontId="1"/>
  </si>
  <si>
    <t>AWB № （代表）</t>
    <rPh sb="7" eb="9">
      <t>ダイヒョウ</t>
    </rPh>
    <phoneticPr fontId="1"/>
  </si>
  <si>
    <t>AWB件数</t>
    <rPh sb="3" eb="5">
      <t>ケンスウ</t>
    </rPh>
    <phoneticPr fontId="1"/>
  </si>
  <si>
    <t>IACT作業担当者記入欄</t>
    <rPh sb="4" eb="6">
      <t>サギョウ</t>
    </rPh>
    <rPh sb="6" eb="9">
      <t>タントウシャ</t>
    </rPh>
    <rPh sb="9" eb="11">
      <t>キニュウ</t>
    </rPh>
    <rPh sb="11" eb="12">
      <t>ラン</t>
    </rPh>
    <phoneticPr fontId="1"/>
  </si>
  <si>
    <t>作業終了時刻</t>
    <rPh sb="0" eb="2">
      <t>サギョウ</t>
    </rPh>
    <rPh sb="2" eb="4">
      <t>シュウリョウ</t>
    </rPh>
    <rPh sb="4" eb="6">
      <t>ジコク</t>
    </rPh>
    <phoneticPr fontId="1"/>
  </si>
  <si>
    <t>作業開始時刻</t>
    <rPh sb="0" eb="2">
      <t>サギョウ</t>
    </rPh>
    <rPh sb="2" eb="4">
      <t>カイシ</t>
    </rPh>
    <rPh sb="4" eb="6">
      <t>ジコク</t>
    </rPh>
    <phoneticPr fontId="1"/>
  </si>
  <si>
    <t>件</t>
    <rPh sb="0" eb="1">
      <t>ケン</t>
    </rPh>
    <phoneticPr fontId="1"/>
  </si>
  <si>
    <t>（お客様控え）</t>
    <rPh sb="2" eb="4">
      <t>キャクサマ</t>
    </rPh>
    <rPh sb="4" eb="5">
      <t>ヒカ</t>
    </rPh>
    <phoneticPr fontId="1"/>
  </si>
  <si>
    <t>（IACT控え）</t>
    <rPh sb="5" eb="6">
      <t>ヒカ</t>
    </rPh>
    <phoneticPr fontId="1"/>
  </si>
  <si>
    <t>指示年月日  ：</t>
    <rPh sb="0" eb="2">
      <t>シジ</t>
    </rPh>
    <rPh sb="2" eb="5">
      <t>ネンガッピ</t>
    </rPh>
    <phoneticPr fontId="1"/>
  </si>
  <si>
    <t>備考欄</t>
    <rPh sb="0" eb="2">
      <t>ビコウ</t>
    </rPh>
    <rPh sb="2" eb="3">
      <t>ラン</t>
    </rPh>
    <phoneticPr fontId="1"/>
  </si>
  <si>
    <t>※太枠内を全てご記入下さい。</t>
    <rPh sb="1" eb="2">
      <t>フト</t>
    </rPh>
    <rPh sb="2" eb="4">
      <t>ワクナイ</t>
    </rPh>
    <rPh sb="5" eb="6">
      <t>スベ</t>
    </rPh>
    <rPh sb="8" eb="10">
      <t>キニュウ</t>
    </rPh>
    <rPh sb="10" eb="11">
      <t>クダ</t>
    </rPh>
    <phoneticPr fontId="1"/>
  </si>
  <si>
    <t>輸出入区分</t>
    <rPh sb="0" eb="2">
      <t>ユシュツ</t>
    </rPh>
    <rPh sb="2" eb="3">
      <t>ニュウ</t>
    </rPh>
    <rPh sb="3" eb="5">
      <t>クブン</t>
    </rPh>
    <phoneticPr fontId="1"/>
  </si>
  <si>
    <t>取扱業者名</t>
    <rPh sb="0" eb="2">
      <t>トリアツカイ</t>
    </rPh>
    <rPh sb="2" eb="4">
      <t>ギョウシャ</t>
    </rPh>
    <rPh sb="4" eb="5">
      <t>メイ</t>
    </rPh>
    <phoneticPr fontId="1"/>
  </si>
  <si>
    <t>請求先コード</t>
    <rPh sb="0" eb="2">
      <t>セイキュウ</t>
    </rPh>
    <rPh sb="2" eb="3">
      <t>サキ</t>
    </rPh>
    <phoneticPr fontId="1"/>
  </si>
  <si>
    <t>依頼者名</t>
    <rPh sb="0" eb="3">
      <t>イライシャ</t>
    </rPh>
    <rPh sb="3" eb="4">
      <t>メイ</t>
    </rPh>
    <phoneticPr fontId="1"/>
  </si>
  <si>
    <t>連絡先</t>
    <rPh sb="0" eb="3">
      <t>レンラクサキ</t>
    </rPh>
    <phoneticPr fontId="1"/>
  </si>
  <si>
    <r>
      <t>輸出入区分　(</t>
    </r>
    <r>
      <rPr>
        <u/>
        <sz val="11"/>
        <rFont val="ＭＳ Ｐゴシック"/>
        <family val="3"/>
        <charset val="128"/>
      </rPr>
      <t>一つのみ</t>
    </r>
    <r>
      <rPr>
        <sz val="11"/>
        <rFont val="ＭＳ Ｐゴシック"/>
        <family val="3"/>
        <charset val="128"/>
      </rPr>
      <t>お選び下さい)</t>
    </r>
    <rPh sb="0" eb="2">
      <t>ユシュツ</t>
    </rPh>
    <rPh sb="2" eb="3">
      <t>ニュウ</t>
    </rPh>
    <rPh sb="3" eb="5">
      <t>クブン</t>
    </rPh>
    <rPh sb="7" eb="8">
      <t>ヒト</t>
    </rPh>
    <rPh sb="12" eb="13">
      <t>エラ</t>
    </rPh>
    <rPh sb="14" eb="15">
      <t>クダ</t>
    </rPh>
    <phoneticPr fontId="1"/>
  </si>
  <si>
    <t>担当者</t>
    <rPh sb="0" eb="3">
      <t>タントウシャ</t>
    </rPh>
    <phoneticPr fontId="1"/>
  </si>
  <si>
    <t>IACT成田物流センター</t>
    <rPh sb="4" eb="6">
      <t>ナリタ</t>
    </rPh>
    <rPh sb="6" eb="8">
      <t>ブツリュウ</t>
    </rPh>
    <phoneticPr fontId="1"/>
  </si>
  <si>
    <t>TEL： 0479-78-8856 FAX： 0479-78-2050</t>
    <phoneticPr fontId="1"/>
  </si>
  <si>
    <t>IACT A棟 搬出課</t>
    <rPh sb="6" eb="7">
      <t>トウ</t>
    </rPh>
    <rPh sb="8" eb="10">
      <t>ハンシュツ</t>
    </rPh>
    <rPh sb="10" eb="11">
      <t>カ</t>
    </rPh>
    <phoneticPr fontId="1"/>
  </si>
  <si>
    <t>TEL： 0476-32-8411 FAX： 0476-32-4595</t>
    <phoneticPr fontId="1"/>
  </si>
  <si>
    <t>IACT受付窓口・連絡先</t>
    <rPh sb="4" eb="6">
      <t>ウケツケ</t>
    </rPh>
    <rPh sb="6" eb="8">
      <t>マドグチ</t>
    </rPh>
    <rPh sb="9" eb="12">
      <t>レンラクサキ</t>
    </rPh>
    <phoneticPr fontId="1"/>
  </si>
  <si>
    <r>
      <t>検査実施場所　(</t>
    </r>
    <r>
      <rPr>
        <u/>
        <sz val="11"/>
        <rFont val="ＭＳ Ｐゴシック"/>
        <family val="3"/>
        <charset val="128"/>
      </rPr>
      <t>一つのみ</t>
    </r>
    <r>
      <rPr>
        <sz val="11"/>
        <rFont val="ＭＳ Ｐゴシック"/>
        <family val="3"/>
        <charset val="128"/>
      </rPr>
      <t>お選び下さい)</t>
    </r>
    <rPh sb="0" eb="2">
      <t>ケンサ</t>
    </rPh>
    <rPh sb="2" eb="4">
      <t>ジッシ</t>
    </rPh>
    <rPh sb="4" eb="6">
      <t>バショ</t>
    </rPh>
    <rPh sb="8" eb="9">
      <t>ヒト</t>
    </rPh>
    <rPh sb="13" eb="14">
      <t>エラ</t>
    </rPh>
    <rPh sb="15" eb="16">
      <t>クダ</t>
    </rPh>
    <phoneticPr fontId="1"/>
  </si>
  <si>
    <t>TEL： 0479-78-8856 FAX： 0479-78-2050</t>
    <phoneticPr fontId="1"/>
  </si>
  <si>
    <t>TEL： 0476-32-8411 FAX： 0476-32-4595</t>
    <phoneticPr fontId="1"/>
  </si>
  <si>
    <t>作業指定日 ・ 時刻</t>
    <rPh sb="0" eb="2">
      <t>サギョウ</t>
    </rPh>
    <rPh sb="2" eb="4">
      <t>シテイ</t>
    </rPh>
    <rPh sb="4" eb="5">
      <t>ビ</t>
    </rPh>
    <rPh sb="8" eb="10">
      <t>ジコク</t>
    </rPh>
    <phoneticPr fontId="1"/>
  </si>
  <si>
    <t>から</t>
    <phoneticPr fontId="1"/>
  </si>
  <si>
    <t>AWB № （代表）</t>
  </si>
  <si>
    <t>AWB件数</t>
    <rPh sb="3" eb="5">
      <t>ケンスウ</t>
    </rPh>
    <phoneticPr fontId="1"/>
  </si>
  <si>
    <t>件</t>
    <rPh sb="0" eb="1">
      <t>ケン</t>
    </rPh>
    <phoneticPr fontId="1"/>
  </si>
  <si>
    <t>検査実施場所</t>
    <rPh sb="0" eb="2">
      <t>ケンサ</t>
    </rPh>
    <rPh sb="2" eb="4">
      <t>ジッシ</t>
    </rPh>
    <rPh sb="4" eb="6">
      <t>バショ</t>
    </rPh>
    <phoneticPr fontId="1"/>
  </si>
  <si>
    <t>輸出入区分</t>
    <rPh sb="0" eb="3">
      <t>ユシュツニュウ</t>
    </rPh>
    <rPh sb="3" eb="5">
      <t>クブン</t>
    </rPh>
    <phoneticPr fontId="1"/>
  </si>
  <si>
    <t>南部税関</t>
    <phoneticPr fontId="1"/>
  </si>
  <si>
    <t>作業料金　（ 概算 ）</t>
    <rPh sb="0" eb="2">
      <t>サギョウ</t>
    </rPh>
    <rPh sb="2" eb="4">
      <t>リョウキン</t>
    </rPh>
    <rPh sb="7" eb="9">
      <t>ガイサン</t>
    </rPh>
    <phoneticPr fontId="1"/>
  </si>
  <si>
    <t>作業料金概算</t>
    <rPh sb="0" eb="2">
      <t>サギョウ</t>
    </rPh>
    <rPh sb="2" eb="4">
      <t>リョウキン</t>
    </rPh>
    <rPh sb="4" eb="6">
      <t>ガイサン</t>
    </rPh>
    <phoneticPr fontId="1"/>
  </si>
  <si>
    <t>時間内</t>
    <rPh sb="0" eb="2">
      <t>ジカン</t>
    </rPh>
    <rPh sb="2" eb="3">
      <t>ナイ</t>
    </rPh>
    <phoneticPr fontId="1"/>
  </si>
  <si>
    <t>時間外</t>
    <rPh sb="0" eb="2">
      <t>ジカン</t>
    </rPh>
    <rPh sb="2" eb="3">
      <t>ガイ</t>
    </rPh>
    <phoneticPr fontId="1"/>
  </si>
  <si>
    <t>月～金</t>
    <rPh sb="0" eb="1">
      <t>ゲツ</t>
    </rPh>
    <rPh sb="2" eb="3">
      <t>キン</t>
    </rPh>
    <phoneticPr fontId="1"/>
  </si>
  <si>
    <t>土日祝</t>
    <rPh sb="0" eb="1">
      <t>ド</t>
    </rPh>
    <rPh sb="1" eb="2">
      <t>ニチ</t>
    </rPh>
    <rPh sb="2" eb="3">
      <t>シュク</t>
    </rPh>
    <phoneticPr fontId="1"/>
  </si>
  <si>
    <t>09：00 ～ 18：00</t>
    <phoneticPr fontId="1"/>
  </si>
  <si>
    <t>18：00 以降</t>
    <phoneticPr fontId="1"/>
  </si>
  <si>
    <t>21：00 ～ 23：00</t>
    <phoneticPr fontId="1"/>
  </si>
  <si>
    <t>19：00 ～ 21：00</t>
    <phoneticPr fontId="1"/>
  </si>
  <si>
    <t>月～金</t>
    <phoneticPr fontId="1"/>
  </si>
  <si>
    <t>09：30 ～ 17：00</t>
    <phoneticPr fontId="1"/>
  </si>
  <si>
    <t>土日祝</t>
    <phoneticPr fontId="1"/>
  </si>
  <si>
    <t>17：00 ～ 23：00</t>
    <phoneticPr fontId="1"/>
  </si>
  <si>
    <t>北部貨物地区</t>
    <rPh sb="0" eb="2">
      <t>ホクブ</t>
    </rPh>
    <rPh sb="2" eb="4">
      <t>カモツ</t>
    </rPh>
    <rPh sb="4" eb="6">
      <t>チク</t>
    </rPh>
    <phoneticPr fontId="1"/>
  </si>
  <si>
    <t>受付時間外</t>
    <rPh sb="0" eb="2">
      <t>ウケツケ</t>
    </rPh>
    <rPh sb="2" eb="4">
      <t>ジカン</t>
    </rPh>
    <rPh sb="4" eb="5">
      <t>ガイ</t>
    </rPh>
    <phoneticPr fontId="1"/>
  </si>
  <si>
    <t>2013年</t>
  </si>
  <si>
    <t>元日</t>
  </si>
  <si>
    <t>成人の日</t>
  </si>
  <si>
    <t>振替休日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</si>
  <si>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</si>
  <si>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</si>
  <si>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</si>
  <si>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</si>
  <si>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</si>
  <si>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</si>
  <si>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</si>
  <si>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</si>
  <si>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</si>
  <si>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</si>
  <si>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</si>
  <si>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</si>
  <si>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</si>
  <si>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・</t>
    <phoneticPr fontId="1"/>
  </si>
  <si>
    <t>作業場所</t>
    <rPh sb="0" eb="2">
      <t>サギョウ</t>
    </rPh>
    <rPh sb="2" eb="4">
      <t>バショ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</si>
  <si>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</si>
  <si>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</si>
  <si>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フラグ</t>
    <phoneticPr fontId="1"/>
  </si>
  <si>
    <t>祭日</t>
    <rPh sb="0" eb="2">
      <t>サイジツ</t>
    </rPh>
    <phoneticPr fontId="1"/>
  </si>
  <si>
    <t>条件判断</t>
    <rPh sb="0" eb="2">
      <t>ジョウケン</t>
    </rPh>
    <rPh sb="2" eb="4">
      <t>ハンダン</t>
    </rPh>
    <phoneticPr fontId="1"/>
  </si>
  <si>
    <t>結果</t>
    <rPh sb="0" eb="2">
      <t>ケッカ</t>
    </rPh>
    <phoneticPr fontId="1"/>
  </si>
  <si>
    <t>※依頼書に必要項目を入力する事で、料金概算をご確認頂けます。</t>
    <rPh sb="1" eb="4">
      <t>イライショ</t>
    </rPh>
    <rPh sb="5" eb="7">
      <t>ヒツヨウ</t>
    </rPh>
    <rPh sb="7" eb="9">
      <t>コウモク</t>
    </rPh>
    <rPh sb="10" eb="12">
      <t>ニュウリョク</t>
    </rPh>
    <rPh sb="14" eb="15">
      <t>コト</t>
    </rPh>
    <rPh sb="17" eb="19">
      <t>リョウキン</t>
    </rPh>
    <rPh sb="19" eb="21">
      <t>ガイサン</t>
    </rPh>
    <rPh sb="23" eb="25">
      <t>カクニン</t>
    </rPh>
    <rPh sb="25" eb="26">
      <t>イタダ</t>
    </rPh>
    <phoneticPr fontId="1"/>
  </si>
  <si>
    <t>入力</t>
    <rPh sb="0" eb="2">
      <t>ニュウリョク</t>
    </rPh>
    <phoneticPr fontId="1"/>
  </si>
  <si>
    <t>日付</t>
    <rPh sb="0" eb="2">
      <t>ヒヅケ</t>
    </rPh>
    <phoneticPr fontId="1"/>
  </si>
  <si>
    <t>時間</t>
    <rPh sb="0" eb="2">
      <t>ジカン</t>
    </rPh>
    <phoneticPr fontId="1"/>
  </si>
  <si>
    <t>南部税関</t>
  </si>
  <si>
    <t>年</t>
    <phoneticPr fontId="1"/>
  </si>
  <si>
    <t>年</t>
    <rPh sb="0" eb="1">
      <t>ネン</t>
    </rPh>
    <phoneticPr fontId="1"/>
  </si>
  <si>
    <t>年</t>
  </si>
  <si>
    <t>※祝祭日は考慮されておりません。ご了承下さい。</t>
    <rPh sb="1" eb="4">
      <t>シュクサイジツ</t>
    </rPh>
    <rPh sb="5" eb="7">
      <t>コウリョ</t>
    </rPh>
    <rPh sb="17" eb="19">
      <t>リョウショウ</t>
    </rPh>
    <rPh sb="19" eb="20">
      <t>クダ</t>
    </rPh>
    <phoneticPr fontId="1"/>
  </si>
  <si>
    <t>16：00以降</t>
    <rPh sb="5" eb="7">
      <t>イコウ</t>
    </rPh>
    <phoneticPr fontId="1"/>
  </si>
  <si>
    <t>13：00 ～ 16：00</t>
    <phoneticPr fontId="1"/>
  </si>
  <si>
    <t>（2022.07.01）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</si>
</sst>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h:mm;@"/>
    <numFmt numFmtId="177" formatCode="yyyy&quot;年&quot;m&quot;月&quot;d&quot;日&quot;\ \(aaaa\)"/>
    <numFmt numFmtId="178" formatCode="00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MS PGothic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6600"/>
      <name val="ＭＳ Ｐゴシック"/>
      <family val="3"/>
      <charset val="128"/>
    </font>
    <font>
      <sz val="11"/>
      <color theme="3" tint="-0.249977111117893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</borders>
  <cellStyleXfs count="2">
    <xf numFmtId="0" fontId="0" fillId="0" borderId="0"/>
    <xf numFmtId="6" fontId="3" fillId="0" borderId="0" applyFont="0" applyFill="0" applyBorder="0" applyAlignment="0" applyProtection="0">
      <alignment vertical="center"/>
    </xf>
  </cellStyleXfs>
  <cellXfs count="281">
    <xf numFmtId="0" fontId="0" fillId="0" borderId="0" xfId="0"/>
    <xf numFmtId="0" fontId="0" fillId="0" borderId="0" xfId="0" applyFill="1" applyProtection="1"/>
    <xf numFmtId="0" fontId="0" fillId="2" borderId="0" xfId="0" applyFill="1" applyBorder="1" applyProtection="1"/>
    <xf numFmtId="0" fontId="0" fillId="2" borderId="0" xfId="0" applyFill="1" applyProtection="1"/>
    <xf numFmtId="0" fontId="6" fillId="2" borderId="0" xfId="0" applyFont="1" applyFill="1" applyAlignment="1" applyProtection="1">
      <alignment horizontal="right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2" fillId="2" borderId="0" xfId="0" applyFont="1" applyFill="1" applyBorder="1" applyAlignment="1" applyProtection="1">
      <alignment vertical="center"/>
    </xf>
    <xf numFmtId="0" fontId="0" fillId="2" borderId="5" xfId="0" applyFill="1" applyBorder="1" applyProtection="1"/>
    <xf numFmtId="0" fontId="8" fillId="2" borderId="4" xfId="0" applyFont="1" applyFill="1" applyBorder="1" applyProtection="1"/>
    <xf numFmtId="0" fontId="5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5" xfId="0" applyFont="1" applyFill="1" applyBorder="1" applyProtection="1"/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/>
    <xf numFmtId="0" fontId="8" fillId="2" borderId="9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/>
    <xf numFmtId="0" fontId="8" fillId="2" borderId="11" xfId="0" applyFont="1" applyFill="1" applyBorder="1" applyAlignment="1" applyProtection="1"/>
    <xf numFmtId="0" fontId="8" fillId="2" borderId="0" xfId="0" applyFont="1" applyFill="1" applyBorder="1" applyAlignment="1" applyProtection="1"/>
    <xf numFmtId="0" fontId="8" fillId="2" borderId="5" xfId="0" applyFont="1" applyFill="1" applyBorder="1" applyAlignment="1" applyProtection="1"/>
    <xf numFmtId="0" fontId="8" fillId="2" borderId="0" xfId="0" applyFont="1" applyFill="1" applyProtection="1"/>
    <xf numFmtId="0" fontId="8" fillId="2" borderId="12" xfId="0" applyFont="1" applyFill="1" applyBorder="1" applyAlignment="1" applyProtection="1"/>
    <xf numFmtId="0" fontId="8" fillId="2" borderId="10" xfId="0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0" fillId="2" borderId="13" xfId="0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3" fillId="2" borderId="16" xfId="0" applyFont="1" applyFill="1" applyBorder="1" applyProtection="1"/>
    <xf numFmtId="0" fontId="3" fillId="2" borderId="17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4" fillId="2" borderId="19" xfId="0" applyFont="1" applyFill="1" applyBorder="1" applyProtection="1"/>
    <xf numFmtId="0" fontId="0" fillId="2" borderId="20" xfId="0" applyFill="1" applyBorder="1" applyProtection="1"/>
    <xf numFmtId="0" fontId="0" fillId="2" borderId="21" xfId="0" applyFill="1" applyBorder="1" applyProtection="1"/>
    <xf numFmtId="0" fontId="0" fillId="2" borderId="22" xfId="0" applyFill="1" applyBorder="1" applyAlignment="1" applyProtection="1"/>
    <xf numFmtId="0" fontId="0" fillId="2" borderId="23" xfId="0" applyFill="1" applyBorder="1" applyAlignment="1" applyProtection="1"/>
    <xf numFmtId="0" fontId="0" fillId="2" borderId="23" xfId="0" applyFill="1" applyBorder="1" applyProtection="1"/>
    <xf numFmtId="0" fontId="0" fillId="2" borderId="24" xfId="0" applyFill="1" applyBorder="1" applyProtection="1"/>
    <xf numFmtId="0" fontId="0" fillId="2" borderId="22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25" xfId="0" applyFill="1" applyBorder="1" applyProtection="1"/>
    <xf numFmtId="0" fontId="0" fillId="2" borderId="26" xfId="0" applyFill="1" applyBorder="1" applyProtection="1"/>
    <xf numFmtId="0" fontId="0" fillId="2" borderId="27" xfId="0" applyFill="1" applyBorder="1" applyProtection="1"/>
    <xf numFmtId="0" fontId="0" fillId="2" borderId="26" xfId="0" applyFill="1" applyBorder="1" applyAlignment="1" applyProtection="1">
      <alignment horizontal="left"/>
    </xf>
    <xf numFmtId="0" fontId="0" fillId="2" borderId="28" xfId="0" applyFill="1" applyBorder="1" applyProtection="1"/>
    <xf numFmtId="0" fontId="0" fillId="2" borderId="29" xfId="0" applyFill="1" applyBorder="1" applyProtection="1"/>
    <xf numFmtId="0" fontId="6" fillId="2" borderId="29" xfId="0" applyFont="1" applyFill="1" applyBorder="1" applyAlignment="1" applyProtection="1">
      <alignment horizontal="right"/>
    </xf>
    <xf numFmtId="0" fontId="8" fillId="2" borderId="15" xfId="0" applyFont="1" applyFill="1" applyBorder="1" applyAlignment="1" applyProtection="1"/>
    <xf numFmtId="0" fontId="8" fillId="2" borderId="13" xfId="0" applyFont="1" applyFill="1" applyBorder="1" applyAlignment="1" applyProtection="1"/>
    <xf numFmtId="0" fontId="8" fillId="2" borderId="14" xfId="0" applyFont="1" applyFill="1" applyBorder="1" applyAlignment="1" applyProtection="1"/>
    <xf numFmtId="0" fontId="8" fillId="2" borderId="12" xfId="0" applyFont="1" applyFill="1" applyBorder="1" applyProtection="1"/>
    <xf numFmtId="0" fontId="8" fillId="2" borderId="9" xfId="0" applyFont="1" applyFill="1" applyBorder="1" applyProtection="1"/>
    <xf numFmtId="0" fontId="8" fillId="2" borderId="10" xfId="0" applyFont="1" applyFill="1" applyBorder="1" applyProtection="1"/>
    <xf numFmtId="49" fontId="8" fillId="2" borderId="7" xfId="0" applyNumberFormat="1" applyFont="1" applyFill="1" applyBorder="1" applyAlignment="1" applyProtection="1">
      <alignment vertical="center" wrapText="1"/>
    </xf>
    <xf numFmtId="0" fontId="0" fillId="2" borderId="0" xfId="0" applyFill="1"/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/>
    <xf numFmtId="0" fontId="18" fillId="2" borderId="0" xfId="0" applyFont="1" applyFill="1" applyProtection="1"/>
    <xf numFmtId="6" fontId="18" fillId="2" borderId="0" xfId="1" applyFont="1" applyFill="1" applyAlignment="1" applyProtection="1"/>
    <xf numFmtId="0" fontId="0" fillId="2" borderId="0" xfId="0" applyFill="1" applyBorder="1" applyAlignment="1" applyProtection="1">
      <alignment horizontal="right"/>
    </xf>
    <xf numFmtId="0" fontId="0" fillId="0" borderId="0" xfId="0" applyFill="1"/>
    <xf numFmtId="0" fontId="8" fillId="0" borderId="0" xfId="0" applyFont="1" applyFill="1" applyProtection="1"/>
    <xf numFmtId="0" fontId="0" fillId="0" borderId="0" xfId="0" applyFill="1" applyBorder="1"/>
    <xf numFmtId="0" fontId="8" fillId="2" borderId="0" xfId="0" applyFont="1" applyFill="1" applyAlignment="1" applyProtection="1">
      <alignment horizontal="center"/>
    </xf>
    <xf numFmtId="0" fontId="0" fillId="0" borderId="0" xfId="0" applyFont="1" applyFill="1" applyAlignment="1" applyProtection="1"/>
    <xf numFmtId="3" fontId="0" fillId="0" borderId="0" xfId="0" applyNumberFormat="1" applyFill="1"/>
    <xf numFmtId="0" fontId="0" fillId="0" borderId="0" xfId="0" applyNumberFormat="1" applyFill="1" applyBorder="1"/>
    <xf numFmtId="0" fontId="0" fillId="0" borderId="0" xfId="0" applyFill="1" applyBorder="1" applyAlignment="1"/>
    <xf numFmtId="0" fontId="13" fillId="0" borderId="0" xfId="0" applyFont="1" applyFill="1" applyBorder="1" applyAlignment="1">
      <alignment vertical="center" wrapText="1"/>
    </xf>
    <xf numFmtId="0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14" fontId="13" fillId="0" borderId="0" xfId="0" applyNumberFormat="1" applyFont="1" applyFill="1" applyBorder="1" applyAlignment="1">
      <alignment vertical="center" wrapText="1"/>
    </xf>
    <xf numFmtId="0" fontId="15" fillId="2" borderId="0" xfId="0" applyFont="1" applyFill="1" applyBorder="1" applyAlignment="1" applyProtection="1">
      <alignment horizontal="center" vertical="center"/>
    </xf>
    <xf numFmtId="31" fontId="14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/>
    <xf numFmtId="0" fontId="14" fillId="2" borderId="0" xfId="0" applyFont="1" applyFill="1" applyBorder="1"/>
    <xf numFmtId="0" fontId="14" fillId="2" borderId="26" xfId="0" applyFont="1" applyFill="1" applyBorder="1"/>
    <xf numFmtId="0" fontId="14" fillId="2" borderId="26" xfId="0" applyFont="1" applyFill="1" applyBorder="1" applyProtection="1"/>
    <xf numFmtId="0" fontId="0" fillId="0" borderId="0" xfId="0" applyFont="1" applyFill="1" applyAlignment="1" applyProtection="1">
      <alignment horizontal="right"/>
    </xf>
    <xf numFmtId="0" fontId="19" fillId="0" borderId="1" xfId="0" applyFont="1" applyFill="1" applyBorder="1" applyAlignment="1">
      <alignment horizontal="right"/>
    </xf>
    <xf numFmtId="0" fontId="19" fillId="0" borderId="3" xfId="0" applyFont="1" applyFill="1" applyBorder="1" applyProtection="1"/>
    <xf numFmtId="0" fontId="19" fillId="0" borderId="25" xfId="0" applyFont="1" applyFill="1" applyBorder="1" applyAlignment="1">
      <alignment horizontal="right"/>
    </xf>
    <xf numFmtId="0" fontId="19" fillId="0" borderId="27" xfId="0" applyFont="1" applyFill="1" applyBorder="1" applyProtection="1"/>
    <xf numFmtId="0" fontId="0" fillId="0" borderId="0" xfId="0" applyAlignment="1">
      <alignment horizontal="right"/>
    </xf>
    <xf numFmtId="0" fontId="0" fillId="0" borderId="43" xfId="0" applyFont="1" applyFill="1" applyBorder="1" applyProtection="1"/>
    <xf numFmtId="0" fontId="0" fillId="0" borderId="44" xfId="0" applyFill="1" applyBorder="1" applyProtection="1"/>
    <xf numFmtId="0" fontId="0" fillId="0" borderId="44" xfId="0" applyFont="1" applyFill="1" applyBorder="1" applyProtection="1"/>
    <xf numFmtId="20" fontId="0" fillId="0" borderId="44" xfId="0" applyNumberFormat="1" applyFill="1" applyBorder="1" applyProtection="1"/>
    <xf numFmtId="0" fontId="0" fillId="0" borderId="45" xfId="0" applyBorder="1"/>
    <xf numFmtId="0" fontId="0" fillId="0" borderId="46" xfId="0" applyBorder="1"/>
    <xf numFmtId="0" fontId="8" fillId="0" borderId="0" xfId="0" applyFont="1" applyFill="1" applyBorder="1" applyProtection="1"/>
    <xf numFmtId="0" fontId="0" fillId="0" borderId="0" xfId="0" applyBorder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/>
    <xf numFmtId="0" fontId="0" fillId="0" borderId="47" xfId="0" applyBorder="1"/>
    <xf numFmtId="0" fontId="8" fillId="0" borderId="48" xfId="0" applyFont="1" applyFill="1" applyBorder="1" applyProtection="1"/>
    <xf numFmtId="0" fontId="8" fillId="0" borderId="49" xfId="0" applyFont="1" applyFill="1" applyBorder="1" applyProtection="1"/>
    <xf numFmtId="0" fontId="0" fillId="0" borderId="49" xfId="0" applyFont="1" applyFill="1" applyBorder="1" applyProtection="1"/>
    <xf numFmtId="20" fontId="0" fillId="0" borderId="49" xfId="0" applyNumberFormat="1" applyFill="1" applyBorder="1" applyProtection="1"/>
    <xf numFmtId="0" fontId="0" fillId="0" borderId="50" xfId="0" applyBorder="1"/>
    <xf numFmtId="0" fontId="8" fillId="0" borderId="44" xfId="0" applyFont="1" applyFill="1" applyBorder="1" applyAlignment="1" applyProtection="1"/>
    <xf numFmtId="20" fontId="8" fillId="0" borderId="44" xfId="0" applyNumberFormat="1" applyFont="1" applyFill="1" applyBorder="1" applyProtection="1"/>
    <xf numFmtId="0" fontId="0" fillId="0" borderId="44" xfId="0" applyFill="1" applyBorder="1"/>
    <xf numFmtId="0" fontId="8" fillId="0" borderId="46" xfId="0" applyFont="1" applyFill="1" applyBorder="1" applyProtection="1"/>
    <xf numFmtId="20" fontId="8" fillId="0" borderId="0" xfId="0" applyNumberFormat="1" applyFont="1" applyFill="1" applyBorder="1" applyProtection="1"/>
    <xf numFmtId="20" fontId="0" fillId="0" borderId="0" xfId="0" applyNumberFormat="1" applyFont="1" applyFill="1" applyBorder="1" applyProtection="1"/>
    <xf numFmtId="0" fontId="0" fillId="0" borderId="48" xfId="0" applyFont="1" applyFill="1" applyBorder="1" applyProtection="1"/>
    <xf numFmtId="20" fontId="8" fillId="0" borderId="49" xfId="0" applyNumberFormat="1" applyFont="1" applyFill="1" applyBorder="1" applyProtection="1"/>
    <xf numFmtId="0" fontId="8" fillId="0" borderId="50" xfId="0" applyFont="1" applyFill="1" applyBorder="1" applyProtection="1"/>
    <xf numFmtId="0" fontId="0" fillId="0" borderId="1" xfId="0" applyBorder="1"/>
    <xf numFmtId="0" fontId="0" fillId="0" borderId="2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25" xfId="0" applyBorder="1"/>
    <xf numFmtId="0" fontId="0" fillId="0" borderId="26" xfId="0" applyNumberFormat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20" fillId="0" borderId="51" xfId="0" applyFont="1" applyFill="1" applyBorder="1" applyAlignment="1" applyProtection="1">
      <alignment horizontal="center" vertical="center"/>
    </xf>
    <xf numFmtId="0" fontId="20" fillId="0" borderId="52" xfId="0" applyFont="1" applyFill="1" applyBorder="1" applyAlignment="1" applyProtection="1">
      <alignment horizontal="center" vertical="center"/>
    </xf>
    <xf numFmtId="0" fontId="20" fillId="0" borderId="53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55" xfId="0" applyFont="1" applyFill="1" applyBorder="1" applyAlignment="1" applyProtection="1">
      <alignment horizontal="center" vertical="center"/>
    </xf>
    <xf numFmtId="0" fontId="20" fillId="0" borderId="56" xfId="0" applyFont="1" applyFill="1" applyBorder="1" applyAlignment="1" applyProtection="1">
      <alignment horizontal="right"/>
    </xf>
    <xf numFmtId="0" fontId="20" fillId="0" borderId="57" xfId="0" applyFont="1" applyFill="1" applyBorder="1" applyAlignment="1" applyProtection="1">
      <alignment horizontal="center"/>
    </xf>
    <xf numFmtId="0" fontId="20" fillId="0" borderId="58" xfId="0" applyFont="1" applyFill="1" applyBorder="1" applyProtection="1"/>
    <xf numFmtId="0" fontId="21" fillId="2" borderId="0" xfId="0" applyFont="1" applyFill="1" applyBorder="1" applyProtection="1"/>
    <xf numFmtId="0" fontId="0" fillId="2" borderId="0" xfId="0" applyFill="1" applyBorder="1"/>
    <xf numFmtId="0" fontId="14" fillId="2" borderId="30" xfId="0" applyFont="1" applyFill="1" applyBorder="1" applyProtection="1"/>
    <xf numFmtId="0" fontId="14" fillId="2" borderId="31" xfId="0" applyFont="1" applyFill="1" applyBorder="1" applyProtection="1"/>
    <xf numFmtId="0" fontId="15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Protection="1"/>
    <xf numFmtId="0" fontId="14" fillId="2" borderId="33" xfId="0" applyFont="1" applyFill="1" applyBorder="1" applyProtection="1"/>
    <xf numFmtId="0" fontId="14" fillId="2" borderId="34" xfId="0" applyFont="1" applyFill="1" applyBorder="1" applyProtection="1"/>
    <xf numFmtId="0" fontId="14" fillId="2" borderId="33" xfId="0" applyFont="1" applyFill="1" applyBorder="1" applyAlignment="1" applyProtection="1"/>
    <xf numFmtId="0" fontId="14" fillId="2" borderId="34" xfId="0" applyFont="1" applyFill="1" applyBorder="1" applyAlignment="1" applyProtection="1"/>
    <xf numFmtId="0" fontId="14" fillId="2" borderId="34" xfId="0" applyFont="1" applyFill="1" applyBorder="1"/>
    <xf numFmtId="0" fontId="0" fillId="2" borderId="35" xfId="0" applyFill="1" applyBorder="1" applyProtection="1"/>
    <xf numFmtId="0" fontId="0" fillId="2" borderId="36" xfId="0" applyFill="1" applyBorder="1" applyProtection="1"/>
    <xf numFmtId="0" fontId="0" fillId="2" borderId="36" xfId="0" applyFill="1" applyBorder="1"/>
    <xf numFmtId="0" fontId="0" fillId="2" borderId="37" xfId="0" applyFill="1" applyBorder="1"/>
    <xf numFmtId="0" fontId="8" fillId="2" borderId="0" xfId="0" applyFont="1" applyFill="1" applyBorder="1" applyAlignment="1" applyProtection="1">
      <alignment horizontal="left" vertical="top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14" fillId="2" borderId="0" xfId="0" applyFont="1" applyFill="1" applyBorder="1" applyProtection="1"/>
    <xf numFmtId="176" fontId="0" fillId="0" borderId="27" xfId="0" applyNumberFormat="1" applyBorder="1"/>
    <xf numFmtId="0" fontId="22" fillId="2" borderId="0" xfId="0" applyFont="1" applyFill="1" applyProtection="1"/>
    <xf numFmtId="0" fontId="0" fillId="0" borderId="26" xfId="0" applyFill="1" applyBorder="1" applyAlignment="1">
      <alignment horizontal="center"/>
    </xf>
    <xf numFmtId="0" fontId="0" fillId="0" borderId="46" xfId="0" applyFont="1" applyFill="1" applyBorder="1" applyProtection="1"/>
    <xf numFmtId="0" fontId="0" fillId="0" borderId="0" xfId="0" applyFill="1" applyBorder="1" applyProtection="1"/>
    <xf numFmtId="20" fontId="0" fillId="0" borderId="0" xfId="0" applyNumberFormat="1" applyFill="1" applyBorder="1" applyProtection="1"/>
    <xf numFmtId="20" fontId="0" fillId="0" borderId="0" xfId="0" applyNumberFormat="1" applyBorder="1"/>
    <xf numFmtId="0" fontId="9" fillId="2" borderId="40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38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9" xfId="0" applyFont="1" applyFill="1" applyBorder="1" applyAlignment="1" applyProtection="1">
      <alignment horizontal="left" vertical="center"/>
    </xf>
    <xf numFmtId="0" fontId="5" fillId="2" borderId="26" xfId="0" applyFont="1" applyFill="1" applyBorder="1" applyAlignment="1" applyProtection="1">
      <alignment horizontal="left" vertical="center"/>
    </xf>
    <xf numFmtId="0" fontId="24" fillId="2" borderId="14" xfId="0" applyFont="1" applyFill="1" applyBorder="1" applyAlignment="1" applyProtection="1">
      <alignment horizontal="center"/>
    </xf>
    <xf numFmtId="0" fontId="5" fillId="2" borderId="14" xfId="0" applyNumberFormat="1" applyFont="1" applyFill="1" applyBorder="1" applyAlignment="1" applyProtection="1">
      <alignment horizontal="center"/>
    </xf>
    <xf numFmtId="49" fontId="9" fillId="2" borderId="40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38" xfId="0" applyNumberFormat="1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left"/>
    </xf>
    <xf numFmtId="0" fontId="5" fillId="2" borderId="14" xfId="0" applyFont="1" applyFill="1" applyBorder="1" applyAlignment="1" applyProtection="1">
      <alignment horizontal="left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5" fillId="2" borderId="38" xfId="0" applyNumberFormat="1" applyFont="1" applyFill="1" applyBorder="1" applyAlignment="1" applyProtection="1">
      <alignment horizontal="left" vertical="center"/>
    </xf>
    <xf numFmtId="0" fontId="5" fillId="2" borderId="26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11" fillId="2" borderId="40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left"/>
    </xf>
    <xf numFmtId="0" fontId="5" fillId="2" borderId="26" xfId="0" applyFont="1" applyFill="1" applyBorder="1" applyAlignment="1" applyProtection="1">
      <alignment horizontal="left"/>
    </xf>
    <xf numFmtId="0" fontId="25" fillId="2" borderId="0" xfId="0" applyFont="1" applyFill="1" applyBorder="1" applyProtection="1"/>
    <xf numFmtId="0" fontId="17" fillId="2" borderId="0" xfId="0" applyFont="1" applyFill="1" applyBorder="1" applyAlignment="1" applyProtection="1">
      <alignment horizontal="center" vertical="center"/>
    </xf>
    <xf numFmtId="0" fontId="17" fillId="2" borderId="26" xfId="0" applyFont="1" applyFill="1" applyBorder="1" applyAlignment="1" applyProtection="1">
      <alignment horizontal="center" vertical="center"/>
    </xf>
    <xf numFmtId="6" fontId="16" fillId="2" borderId="0" xfId="1" applyFont="1" applyFill="1" applyBorder="1" applyAlignment="1" applyProtection="1">
      <alignment horizontal="right" indent="1"/>
    </xf>
    <xf numFmtId="6" fontId="16" fillId="2" borderId="26" xfId="1" applyFont="1" applyFill="1" applyBorder="1" applyAlignment="1" applyProtection="1">
      <alignment horizontal="right" indent="1"/>
    </xf>
    <xf numFmtId="177" fontId="14" fillId="2" borderId="26" xfId="0" applyNumberFormat="1" applyFont="1" applyFill="1" applyBorder="1" applyAlignment="1" applyProtection="1">
      <alignment horizontal="right"/>
    </xf>
    <xf numFmtId="0" fontId="14" fillId="2" borderId="26" xfId="0" applyFont="1" applyFill="1" applyBorder="1" applyAlignment="1" applyProtection="1">
      <alignment horizontal="center"/>
    </xf>
    <xf numFmtId="0" fontId="14" fillId="2" borderId="26" xfId="0" applyNumberFormat="1" applyFont="1" applyFill="1" applyBorder="1" applyAlignment="1">
      <alignment horizontal="center"/>
    </xf>
    <xf numFmtId="176" fontId="14" fillId="2" borderId="26" xfId="0" applyNumberFormat="1" applyFont="1" applyFill="1" applyBorder="1"/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38" xfId="0" applyFont="1" applyFill="1" applyBorder="1" applyAlignment="1" applyProtection="1">
      <alignment horizontal="left" vertical="center" indent="1"/>
      <protection locked="0"/>
    </xf>
    <xf numFmtId="0" fontId="5" fillId="2" borderId="26" xfId="0" applyFont="1" applyFill="1" applyBorder="1" applyAlignment="1" applyProtection="1">
      <alignment horizontal="left" vertical="center" indent="1"/>
      <protection locked="0"/>
    </xf>
    <xf numFmtId="0" fontId="5" fillId="2" borderId="11" xfId="0" applyFont="1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center" vertical="center"/>
    </xf>
    <xf numFmtId="178" fontId="23" fillId="2" borderId="2" xfId="0" applyNumberFormat="1" applyFont="1" applyFill="1" applyBorder="1" applyAlignment="1" applyProtection="1">
      <alignment horizontal="center" vertical="center"/>
    </xf>
    <xf numFmtId="178" fontId="23" fillId="2" borderId="9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38" xfId="0" applyFont="1" applyFill="1" applyBorder="1" applyAlignment="1" applyProtection="1">
      <alignment horizontal="left" vertical="center"/>
    </xf>
    <xf numFmtId="0" fontId="8" fillId="2" borderId="9" xfId="0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left" vertical="center"/>
    </xf>
    <xf numFmtId="0" fontId="7" fillId="2" borderId="40" xfId="0" applyNumberFormat="1" applyFont="1" applyFill="1" applyBorder="1" applyAlignment="1" applyProtection="1">
      <alignment horizontal="right" vertical="center" indent="1"/>
    </xf>
    <xf numFmtId="0" fontId="7" fillId="2" borderId="2" xfId="0" applyNumberFormat="1" applyFont="1" applyFill="1" applyBorder="1" applyAlignment="1" applyProtection="1">
      <alignment horizontal="right" vertical="center" indent="1"/>
    </xf>
    <xf numFmtId="0" fontId="7" fillId="2" borderId="12" xfId="0" applyNumberFormat="1" applyFont="1" applyFill="1" applyBorder="1" applyAlignment="1" applyProtection="1">
      <alignment horizontal="right" vertical="center" indent="1"/>
    </xf>
    <xf numFmtId="0" fontId="7" fillId="2" borderId="9" xfId="0" applyNumberFormat="1" applyFont="1" applyFill="1" applyBorder="1" applyAlignment="1" applyProtection="1">
      <alignment horizontal="right" vertical="center" indent="1"/>
    </xf>
    <xf numFmtId="0" fontId="0" fillId="2" borderId="2" xfId="0" applyFill="1" applyBorder="1" applyAlignment="1" applyProtection="1">
      <alignment horizontal="center"/>
    </xf>
    <xf numFmtId="0" fontId="0" fillId="2" borderId="38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178" fontId="23" fillId="2" borderId="2" xfId="0" applyNumberFormat="1" applyFont="1" applyFill="1" applyBorder="1" applyAlignment="1" applyProtection="1">
      <alignment horizontal="center" vertical="center"/>
      <protection locked="0"/>
    </xf>
    <xf numFmtId="178" fontId="23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left" vertical="center"/>
    </xf>
    <xf numFmtId="0" fontId="8" fillId="2" borderId="9" xfId="0" applyNumberFormat="1" applyFont="1" applyFill="1" applyBorder="1" applyAlignment="1" applyProtection="1">
      <alignment horizontal="left" vertical="center"/>
    </xf>
    <xf numFmtId="0" fontId="23" fillId="2" borderId="2" xfId="0" applyNumberFormat="1" applyFont="1" applyFill="1" applyBorder="1" applyAlignment="1" applyProtection="1">
      <alignment horizontal="center" vertical="center"/>
      <protection locked="0"/>
    </xf>
    <xf numFmtId="0" fontId="23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7" fillId="2" borderId="2" xfId="0" applyNumberFormat="1" applyFont="1" applyFill="1" applyBorder="1" applyAlignment="1" applyProtection="1">
      <alignment horizontal="right" vertical="center" indent="1"/>
      <protection locked="0"/>
    </xf>
    <xf numFmtId="49" fontId="7" fillId="2" borderId="12" xfId="0" applyNumberFormat="1" applyFont="1" applyFill="1" applyBorder="1" applyAlignment="1" applyProtection="1">
      <alignment horizontal="right" vertical="center" indent="1"/>
      <protection locked="0"/>
    </xf>
    <xf numFmtId="49" fontId="7" fillId="2" borderId="9" xfId="0" applyNumberFormat="1" applyFont="1" applyFill="1" applyBorder="1" applyAlignment="1" applyProtection="1">
      <alignment horizontal="right" vertical="center" indent="1"/>
      <protection locked="0"/>
    </xf>
    <xf numFmtId="0" fontId="8" fillId="2" borderId="14" xfId="0" applyNumberFormat="1" applyFont="1" applyFill="1" applyBorder="1" applyAlignment="1" applyProtection="1">
      <alignment horizontal="center"/>
    </xf>
    <xf numFmtId="0" fontId="0" fillId="2" borderId="26" xfId="0" applyNumberFormat="1" applyFont="1" applyFill="1" applyBorder="1" applyAlignment="1" applyProtection="1">
      <alignment horizontal="center"/>
      <protection locked="0"/>
    </xf>
    <xf numFmtId="0" fontId="8" fillId="2" borderId="26" xfId="0" applyNumberFormat="1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left"/>
    </xf>
    <xf numFmtId="0" fontId="8" fillId="2" borderId="14" xfId="0" applyFont="1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 vertical="top"/>
      <protection locked="0"/>
    </xf>
    <xf numFmtId="0" fontId="8" fillId="2" borderId="7" xfId="0" applyFont="1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0" fontId="8" fillId="2" borderId="41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8" fillId="2" borderId="42" xfId="0" applyFont="1" applyFill="1" applyBorder="1" applyAlignment="1" applyProtection="1">
      <alignment horizontal="left" vertical="top"/>
      <protection locked="0"/>
    </xf>
    <xf numFmtId="0" fontId="8" fillId="2" borderId="12" xfId="0" applyFont="1" applyFill="1" applyBorder="1" applyAlignment="1" applyProtection="1">
      <alignment horizontal="left" vertical="top"/>
      <protection locked="0"/>
    </xf>
    <xf numFmtId="0" fontId="8" fillId="2" borderId="9" xfId="0" applyFont="1" applyFill="1" applyBorder="1" applyAlignment="1" applyProtection="1">
      <alignment horizontal="left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49" fontId="5" fillId="2" borderId="2" xfId="0" applyNumberFormat="1" applyFont="1" applyFill="1" applyBorder="1" applyAlignment="1" applyProtection="1">
      <alignment horizontal="left" vertical="center" indent="1"/>
      <protection locked="0"/>
    </xf>
    <xf numFmtId="49" fontId="5" fillId="2" borderId="38" xfId="0" applyNumberFormat="1" applyFont="1" applyFill="1" applyBorder="1" applyAlignment="1" applyProtection="1">
      <alignment horizontal="left" vertical="center" indent="1"/>
      <protection locked="0"/>
    </xf>
    <xf numFmtId="49" fontId="5" fillId="2" borderId="9" xfId="0" applyNumberFormat="1" applyFont="1" applyFill="1" applyBorder="1" applyAlignment="1" applyProtection="1">
      <alignment horizontal="left" vertical="center" indent="1"/>
      <protection locked="0"/>
    </xf>
    <xf numFmtId="49" fontId="5" fillId="2" borderId="10" xfId="0" applyNumberFormat="1" applyFont="1" applyFill="1" applyBorder="1" applyAlignment="1" applyProtection="1">
      <alignment horizontal="left" vertical="center" indent="1"/>
      <protection locked="0"/>
    </xf>
    <xf numFmtId="0" fontId="8" fillId="2" borderId="6" xfId="0" applyFont="1" applyFill="1" applyBorder="1" applyAlignment="1" applyProtection="1">
      <alignment horizontal="left" vertical="top"/>
    </xf>
    <xf numFmtId="0" fontId="8" fillId="2" borderId="7" xfId="0" applyFont="1" applyFill="1" applyBorder="1" applyAlignment="1" applyProtection="1">
      <alignment horizontal="left" vertical="top"/>
    </xf>
    <xf numFmtId="0" fontId="8" fillId="2" borderId="8" xfId="0" applyFont="1" applyFill="1" applyBorder="1" applyAlignment="1" applyProtection="1">
      <alignment horizontal="left" vertical="top"/>
    </xf>
    <xf numFmtId="0" fontId="24" fillId="2" borderId="14" xfId="0" applyFont="1" applyFill="1" applyBorder="1" applyAlignment="1" applyProtection="1">
      <alignment horizontal="center"/>
      <protection locked="0"/>
    </xf>
    <xf numFmtId="0" fontId="24" fillId="2" borderId="14" xfId="0" applyNumberFormat="1" applyFont="1" applyFill="1" applyBorder="1" applyAlignment="1" applyProtection="1">
      <alignment horizontal="center"/>
      <protection locked="0"/>
    </xf>
    <xf numFmtId="49" fontId="5" fillId="2" borderId="26" xfId="0" applyNumberFormat="1" applyFont="1" applyFill="1" applyBorder="1" applyAlignment="1" applyProtection="1">
      <alignment horizontal="left" vertical="center" indent="1"/>
      <protection locked="0"/>
    </xf>
    <xf numFmtId="49" fontId="5" fillId="2" borderId="11" xfId="0" applyNumberFormat="1" applyFont="1" applyFill="1" applyBorder="1" applyAlignment="1" applyProtection="1">
      <alignment horizontal="left" vertical="center" indent="1"/>
      <protection locked="0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9" xfId="0" applyFont="1" applyFill="1" applyBorder="1" applyAlignment="1" applyProtection="1">
      <alignment horizontal="left" vertical="center"/>
    </xf>
    <xf numFmtId="0" fontId="10" fillId="2" borderId="2" xfId="0" applyNumberFormat="1" applyFont="1" applyFill="1" applyBorder="1" applyAlignment="1" applyProtection="1">
      <alignment horizontal="left" vertical="center"/>
    </xf>
    <xf numFmtId="0" fontId="10" fillId="2" borderId="38" xfId="0" applyNumberFormat="1" applyFont="1" applyFill="1" applyBorder="1" applyAlignment="1" applyProtection="1">
      <alignment horizontal="left" vertical="center"/>
    </xf>
    <xf numFmtId="0" fontId="10" fillId="2" borderId="26" xfId="0" applyNumberFormat="1" applyFont="1" applyFill="1" applyBorder="1" applyAlignment="1" applyProtection="1">
      <alignment horizontal="left" vertical="center"/>
    </xf>
    <xf numFmtId="0" fontId="10" fillId="2" borderId="11" xfId="0" applyNumberFormat="1" applyFont="1" applyFill="1" applyBorder="1" applyAlignment="1" applyProtection="1">
      <alignment horizontal="left" vertical="center"/>
    </xf>
    <xf numFmtId="0" fontId="0" fillId="2" borderId="2" xfId="0" applyNumberFormat="1" applyFont="1" applyFill="1" applyBorder="1" applyAlignment="1" applyProtection="1">
      <alignment horizontal="left" vertical="center"/>
    </xf>
    <xf numFmtId="0" fontId="0" fillId="2" borderId="9" xfId="0" applyNumberFormat="1" applyFont="1" applyFill="1" applyBorder="1" applyAlignment="1" applyProtection="1">
      <alignment horizontal="left" vertical="center"/>
    </xf>
    <xf numFmtId="0" fontId="11" fillId="2" borderId="40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left" vertical="top"/>
    </xf>
    <xf numFmtId="0" fontId="8" fillId="2" borderId="42" xfId="0" applyFont="1" applyFill="1" applyBorder="1" applyAlignment="1" applyProtection="1">
      <alignment horizontal="left" vertical="top"/>
    </xf>
    <xf numFmtId="0" fontId="8" fillId="2" borderId="12" xfId="0" applyFont="1" applyFill="1" applyBorder="1" applyAlignment="1" applyProtection="1">
      <alignment horizontal="left" vertical="top"/>
    </xf>
    <xf numFmtId="0" fontId="8" fillId="2" borderId="9" xfId="0" applyFont="1" applyFill="1" applyBorder="1" applyAlignment="1" applyProtection="1">
      <alignment horizontal="left" vertical="top"/>
    </xf>
    <xf numFmtId="0" fontId="8" fillId="2" borderId="10" xfId="0" applyFont="1" applyFill="1" applyBorder="1" applyAlignment="1" applyProtection="1">
      <alignment horizontal="left" vertical="top"/>
    </xf>
    <xf numFmtId="0" fontId="23" fillId="2" borderId="2" xfId="0" applyFont="1" applyFill="1" applyBorder="1" applyAlignment="1" applyProtection="1">
      <alignment horizontal="center" vertical="center"/>
    </xf>
    <xf numFmtId="0" fontId="23" fillId="2" borderId="9" xfId="0" applyFont="1" applyFill="1" applyBorder="1" applyAlignment="1" applyProtection="1">
      <alignment horizontal="center" vertical="center"/>
    </xf>
    <xf numFmtId="0" fontId="10" fillId="2" borderId="9" xfId="0" applyNumberFormat="1" applyFont="1" applyFill="1" applyBorder="1" applyAlignment="1" applyProtection="1">
      <alignment horizontal="left" vertical="center"/>
    </xf>
    <xf numFmtId="0" fontId="10" fillId="2" borderId="10" xfId="0" applyNumberFormat="1" applyFont="1" applyFill="1" applyBorder="1" applyAlignment="1" applyProtection="1">
      <alignment horizontal="left" vertical="center"/>
    </xf>
    <xf numFmtId="0" fontId="23" fillId="2" borderId="2" xfId="0" applyNumberFormat="1" applyFont="1" applyFill="1" applyBorder="1" applyAlignment="1" applyProtection="1">
      <alignment horizontal="center" vertical="center"/>
    </xf>
    <xf numFmtId="0" fontId="23" fillId="2" borderId="9" xfId="0" applyNumberFormat="1" applyFont="1" applyFill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9</xdr:row>
          <xdr:rowOff>200025</xdr:rowOff>
        </xdr:from>
        <xdr:to>
          <xdr:col>34</xdr:col>
          <xdr:colOff>95250</xdr:colOff>
          <xdr:row>10</xdr:row>
          <xdr:rowOff>180975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</xdr:row>
          <xdr:rowOff>200025</xdr:rowOff>
        </xdr:from>
        <xdr:to>
          <xdr:col>43</xdr:col>
          <xdr:colOff>152400</xdr:colOff>
          <xdr:row>10</xdr:row>
          <xdr:rowOff>180975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36</xdr:row>
          <xdr:rowOff>200025</xdr:rowOff>
        </xdr:from>
        <xdr:to>
          <xdr:col>34</xdr:col>
          <xdr:colOff>95250</xdr:colOff>
          <xdr:row>37</xdr:row>
          <xdr:rowOff>180975</xdr:rowOff>
        </xdr:to>
        <xdr:sp macro="" textlink="">
          <xdr:nvSpPr>
            <xdr:cNvPr id="1032" name="CheckBox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36</xdr:row>
          <xdr:rowOff>200025</xdr:rowOff>
        </xdr:from>
        <xdr:to>
          <xdr:col>43</xdr:col>
          <xdr:colOff>152400</xdr:colOff>
          <xdr:row>37</xdr:row>
          <xdr:rowOff>180975</xdr:rowOff>
        </xdr:to>
        <xdr:sp macro="" textlink="">
          <xdr:nvSpPr>
            <xdr:cNvPr id="1033" name="CheckBox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11</xdr:col>
          <xdr:colOff>0</xdr:colOff>
          <xdr:row>5</xdr:row>
          <xdr:rowOff>200025</xdr:rowOff>
        </xdr:to>
        <xdr:sp macro="" textlink="">
          <xdr:nvSpPr>
            <xdr:cNvPr id="1036" name="南部税関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21</xdr:col>
          <xdr:colOff>0</xdr:colOff>
          <xdr:row>5</xdr:row>
          <xdr:rowOff>200025</xdr:rowOff>
        </xdr:to>
        <xdr:sp macro="" textlink="">
          <xdr:nvSpPr>
            <xdr:cNvPr id="1038" name="CheckBox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11</xdr:col>
          <xdr:colOff>0</xdr:colOff>
          <xdr:row>32</xdr:row>
          <xdr:rowOff>200025</xdr:rowOff>
        </xdr:to>
        <xdr:sp macro="" textlink="">
          <xdr:nvSpPr>
            <xdr:cNvPr id="1039" name="CheckBox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21</xdr:col>
          <xdr:colOff>0</xdr:colOff>
          <xdr:row>32</xdr:row>
          <xdr:rowOff>200025</xdr:rowOff>
        </xdr:to>
        <xdr:sp macro="" textlink="">
          <xdr:nvSpPr>
            <xdr:cNvPr id="1040" name="CheckBox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123825</xdr:colOff>
      <xdr:row>1</xdr:row>
      <xdr:rowOff>57150</xdr:rowOff>
    </xdr:from>
    <xdr:to>
      <xdr:col>4</xdr:col>
      <xdr:colOff>142875</xdr:colOff>
      <xdr:row>3</xdr:row>
      <xdr:rowOff>123825</xdr:rowOff>
    </xdr:to>
    <xdr:pic>
      <xdr:nvPicPr>
        <xdr:cNvPr id="1041" name="図 1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03" t="40630" r="26346" b="43613"/>
        <a:stretch>
          <a:fillRect/>
        </a:stretch>
      </xdr:blipFill>
      <xdr:spPr bwMode="auto">
        <a:xfrm>
          <a:off x="323850" y="266700"/>
          <a:ext cx="504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28</xdr:row>
      <xdr:rowOff>57150</xdr:rowOff>
    </xdr:from>
    <xdr:to>
      <xdr:col>4</xdr:col>
      <xdr:colOff>142875</xdr:colOff>
      <xdr:row>30</xdr:row>
      <xdr:rowOff>123825</xdr:rowOff>
    </xdr:to>
    <xdr:pic>
      <xdr:nvPicPr>
        <xdr:cNvPr id="1042" name="図 1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03" t="40630" r="26346" b="43613"/>
        <a:stretch>
          <a:fillRect/>
        </a:stretch>
      </xdr:blipFill>
      <xdr:spPr bwMode="auto">
        <a:xfrm>
          <a:off x="323850" y="5886450"/>
          <a:ext cx="504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48</xdr:col>
      <xdr:colOff>0</xdr:colOff>
      <xdr:row>22</xdr:row>
      <xdr:rowOff>219074</xdr:rowOff>
    </xdr:from>
    <xdr:ext cx="3733800" cy="28384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24825" y="4676774"/>
          <a:ext cx="3733800" cy="2838451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ご利用時間・料金</a:t>
          </a:r>
          <a:r>
            <a:rPr kumimoji="1" lang="ja-JP" altLang="en-US" sz="1100"/>
            <a:t> </a:t>
          </a:r>
          <a:endParaRPr kumimoji="1" lang="en-US" altLang="ja-JP" sz="1100"/>
        </a:p>
        <a:p>
          <a:endParaRPr kumimoji="1" lang="ja-JP" altLang="en-US" sz="1100"/>
        </a:p>
        <a:p>
          <a:r>
            <a:rPr kumimoji="1" lang="ja-JP" altLang="en-US" sz="1000"/>
            <a:t>　① 南部税関検査場でのトラックからの取卸し・積込みサービス </a:t>
          </a:r>
        </a:p>
        <a:p>
          <a:r>
            <a:rPr kumimoji="1" lang="ja-JP" altLang="en-US" sz="1000" baseline="0"/>
            <a:t>　　　</a:t>
          </a:r>
          <a:r>
            <a:rPr kumimoji="1" lang="ja-JP" altLang="en-US" sz="1000"/>
            <a:t>月曜 ～ 金曜 </a:t>
          </a:r>
          <a:r>
            <a:rPr kumimoji="1" lang="en-US" altLang="ja-JP" sz="1000"/>
            <a:t>13</a:t>
          </a:r>
          <a:r>
            <a:rPr kumimoji="1" lang="ja-JP" altLang="en-US" sz="1000" baseline="0"/>
            <a:t>：</a:t>
          </a:r>
          <a:r>
            <a:rPr kumimoji="1" lang="en-US" altLang="ja-JP" sz="1000" baseline="0"/>
            <a:t>00 </a:t>
          </a:r>
          <a:r>
            <a:rPr kumimoji="1" lang="ja-JP" altLang="en-US" sz="1000" baseline="0"/>
            <a:t>～ </a:t>
          </a:r>
          <a:r>
            <a:rPr kumimoji="1" lang="en-US" altLang="ja-JP" sz="1000" baseline="0"/>
            <a:t>16</a:t>
          </a:r>
          <a:r>
            <a:rPr kumimoji="1" lang="ja-JP" altLang="en-US" sz="1000" baseline="0"/>
            <a:t>：</a:t>
          </a:r>
          <a:r>
            <a:rPr kumimoji="1" lang="en-US" altLang="ja-JP" sz="1000" baseline="0"/>
            <a:t>00</a:t>
          </a:r>
          <a:endParaRPr kumimoji="1" lang="ja-JP" altLang="en-US" sz="1000"/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en-US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</a:t>
          </a:r>
          <a:r>
            <a:rPr kumimoji="1" lang="ja-JP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件（ＡＷＢ）</a:t>
          </a:r>
          <a:r>
            <a:rPr kumimoji="1" lang="en-US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</a:t>
          </a:r>
          <a:r>
            <a:rPr kumimoji="1" lang="ja-JP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回につき </a:t>
          </a:r>
          <a:r>
            <a:rPr kumimoji="1" lang="en-US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4,000 </a:t>
          </a:r>
          <a:r>
            <a:rPr kumimoji="1" lang="ja-JP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 </a:t>
          </a:r>
          <a:endParaRPr kumimoji="1" lang="en-US" altLang="ja-JP" sz="10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上記以外の時間については、対応致しかねます。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 baseline="0"/>
            <a:t>  </a:t>
          </a:r>
          <a:r>
            <a:rPr kumimoji="1" lang="ja-JP" altLang="en-US" sz="1000"/>
            <a:t>② 空港内  ＩＡＣＴ Ａ棟での取卸し・積込み及び、搬送作業 </a:t>
          </a:r>
        </a:p>
        <a:p>
          <a:r>
            <a:rPr kumimoji="1" lang="ja-JP" altLang="en-US" sz="1000"/>
            <a:t>　　　月曜 ～ 金曜 </a:t>
          </a:r>
          <a:r>
            <a:rPr kumimoji="1" lang="en-US" altLang="ja-JP" sz="1000"/>
            <a:t>19</a:t>
          </a:r>
          <a:r>
            <a:rPr kumimoji="1" lang="ja-JP" altLang="en-US" sz="1000"/>
            <a:t>：</a:t>
          </a:r>
          <a:r>
            <a:rPr kumimoji="1" lang="en-US" altLang="ja-JP" sz="1000"/>
            <a:t>00 </a:t>
          </a:r>
          <a:r>
            <a:rPr kumimoji="1" lang="ja-JP" altLang="en-US" sz="1000"/>
            <a:t>～ </a:t>
          </a:r>
          <a:r>
            <a:rPr kumimoji="1" lang="en-US" altLang="ja-JP" sz="1000"/>
            <a:t>21</a:t>
          </a:r>
          <a:r>
            <a:rPr kumimoji="1" lang="ja-JP" altLang="en-US" sz="1000"/>
            <a:t>：</a:t>
          </a:r>
          <a:r>
            <a:rPr kumimoji="1" lang="en-US" altLang="ja-JP" sz="1000"/>
            <a:t>00 </a:t>
          </a:r>
        </a:p>
        <a:p>
          <a:r>
            <a:rPr kumimoji="1" lang="ja-JP" altLang="en-US" sz="1000"/>
            <a:t>　　　土曜・日曜・祝祭日 </a:t>
          </a:r>
          <a:r>
            <a:rPr kumimoji="1" lang="en-US" altLang="ja-JP" sz="1000"/>
            <a:t>09</a:t>
          </a:r>
          <a:r>
            <a:rPr kumimoji="1" lang="ja-JP" altLang="en-US" sz="1000"/>
            <a:t>：</a:t>
          </a:r>
          <a:r>
            <a:rPr kumimoji="1" lang="en-US" altLang="ja-JP" sz="1000"/>
            <a:t>30 </a:t>
          </a:r>
          <a:r>
            <a:rPr kumimoji="1" lang="ja-JP" altLang="en-US" sz="1000"/>
            <a:t>～ </a:t>
          </a:r>
          <a:r>
            <a:rPr kumimoji="1" lang="en-US" altLang="ja-JP" sz="1000"/>
            <a:t>17</a:t>
          </a:r>
          <a:r>
            <a:rPr kumimoji="1" lang="ja-JP" altLang="en-US" sz="1000"/>
            <a:t>：</a:t>
          </a:r>
          <a:r>
            <a:rPr kumimoji="1" lang="en-US" altLang="ja-JP" sz="1000"/>
            <a:t>00 </a:t>
          </a:r>
        </a:p>
        <a:p>
          <a:r>
            <a:rPr kumimoji="1" lang="ja-JP" altLang="en-US" sz="1000"/>
            <a:t>　　　</a:t>
          </a:r>
          <a:r>
            <a:rPr kumimoji="1" lang="en-US" altLang="ja-JP" sz="1000"/>
            <a:t>1 </a:t>
          </a:r>
          <a:r>
            <a:rPr kumimoji="1" lang="ja-JP" altLang="en-US" sz="1000"/>
            <a:t>件（ＡＷＢ）</a:t>
          </a:r>
          <a:r>
            <a:rPr kumimoji="1" lang="en-US" altLang="ja-JP" sz="1000"/>
            <a:t>1 </a:t>
          </a:r>
          <a:r>
            <a:rPr kumimoji="1" lang="ja-JP" altLang="en-US" sz="1000"/>
            <a:t>回につき </a:t>
          </a:r>
          <a:r>
            <a:rPr kumimoji="1" lang="en-US" altLang="ja-JP" sz="1000"/>
            <a:t>6,000 </a:t>
          </a:r>
          <a:r>
            <a:rPr kumimoji="1" lang="ja-JP" altLang="en-US" sz="1000"/>
            <a:t>円 </a:t>
          </a:r>
        </a:p>
        <a:p>
          <a:r>
            <a:rPr kumimoji="1" lang="ja-JP" altLang="en-US" sz="1000"/>
            <a:t> </a:t>
          </a:r>
        </a:p>
        <a:p>
          <a:r>
            <a:rPr kumimoji="1" lang="ja-JP" altLang="en-US" sz="1000"/>
            <a:t>　　　月曜 ～ 金曜 </a:t>
          </a:r>
          <a:r>
            <a:rPr kumimoji="1" lang="en-US" altLang="ja-JP" sz="1000"/>
            <a:t>21</a:t>
          </a:r>
          <a:r>
            <a:rPr kumimoji="1" lang="ja-JP" altLang="en-US" sz="1000"/>
            <a:t>：</a:t>
          </a:r>
          <a:r>
            <a:rPr kumimoji="1" lang="en-US" altLang="ja-JP" sz="1000"/>
            <a:t>00 </a:t>
          </a:r>
          <a:r>
            <a:rPr kumimoji="1" lang="ja-JP" altLang="en-US" sz="1000"/>
            <a:t>～ </a:t>
          </a:r>
          <a:r>
            <a:rPr kumimoji="1" lang="en-US" altLang="ja-JP" sz="1000"/>
            <a:t>23</a:t>
          </a:r>
          <a:r>
            <a:rPr kumimoji="1" lang="ja-JP" altLang="en-US" sz="1000"/>
            <a:t>：</a:t>
          </a:r>
          <a:r>
            <a:rPr kumimoji="1" lang="en-US" altLang="ja-JP" sz="1000"/>
            <a:t>00 </a:t>
          </a:r>
        </a:p>
        <a:p>
          <a:r>
            <a:rPr kumimoji="1" lang="ja-JP" altLang="en-US" sz="1000"/>
            <a:t>　　　土曜・日曜・祝祭日 </a:t>
          </a:r>
          <a:r>
            <a:rPr kumimoji="1" lang="en-US" altLang="ja-JP" sz="1000"/>
            <a:t>17</a:t>
          </a:r>
          <a:r>
            <a:rPr kumimoji="1" lang="ja-JP" altLang="en-US" sz="1000"/>
            <a:t>：</a:t>
          </a:r>
          <a:r>
            <a:rPr kumimoji="1" lang="en-US" altLang="ja-JP" sz="1000"/>
            <a:t>00 </a:t>
          </a:r>
          <a:r>
            <a:rPr kumimoji="1" lang="ja-JP" altLang="en-US" sz="1000"/>
            <a:t>～ </a:t>
          </a:r>
          <a:r>
            <a:rPr kumimoji="1" lang="en-US" altLang="ja-JP" sz="1000"/>
            <a:t>23</a:t>
          </a:r>
          <a:r>
            <a:rPr kumimoji="1" lang="ja-JP" altLang="en-US" sz="1000"/>
            <a:t>：</a:t>
          </a:r>
          <a:r>
            <a:rPr kumimoji="1" lang="en-US" altLang="ja-JP" sz="1000"/>
            <a:t>00 </a:t>
          </a:r>
        </a:p>
        <a:p>
          <a:r>
            <a:rPr kumimoji="1" lang="ja-JP" altLang="en-US" sz="1000"/>
            <a:t>　　　</a:t>
          </a:r>
          <a:r>
            <a:rPr kumimoji="1" lang="en-US" altLang="ja-JP" sz="1000"/>
            <a:t>1</a:t>
          </a:r>
          <a:r>
            <a:rPr kumimoji="1" lang="ja-JP" altLang="en-US" sz="1000"/>
            <a:t>件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（ＡＷＢ）</a:t>
          </a:r>
          <a:r>
            <a:rPr kumimoji="1" lang="en-US" altLang="ja-JP" sz="1000"/>
            <a:t>1 </a:t>
          </a:r>
          <a:r>
            <a:rPr kumimoji="1" lang="ja-JP" altLang="en-US" sz="1000"/>
            <a:t>回につき </a:t>
          </a:r>
          <a:r>
            <a:rPr kumimoji="1" lang="en-US" altLang="ja-JP" sz="1000"/>
            <a:t>12,000 </a:t>
          </a:r>
          <a:r>
            <a:rPr kumimoji="1" lang="ja-JP" altLang="en-US" sz="1000"/>
            <a:t>円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B1:DJ54"/>
  <sheetViews>
    <sheetView tabSelected="1" showOutlineSymbols="0" zoomScaleNormal="100" zoomScaleSheetLayoutView="100" workbookViewId="0">
      <selection activeCell="I7" sqref="I7:K7"/>
    </sheetView>
  </sheetViews>
  <sheetFormatPr defaultColWidth="2.625" defaultRowHeight="13.5"/>
  <cols>
    <col min="1" max="1" width="2.625" style="3"/>
    <col min="2" max="26" width="2.125" style="3" customWidth="1"/>
    <col min="27" max="28" width="3.125" style="3" customWidth="1"/>
    <col min="29" max="47" width="2.125" style="3" customWidth="1"/>
    <col min="48" max="48" width="6.25" style="3" customWidth="1"/>
    <col min="49" max="49" width="6.75" style="3" hidden="1" customWidth="1"/>
    <col min="50" max="50" width="8.25" style="3" hidden="1" customWidth="1"/>
    <col min="51" max="51" width="8" style="3" hidden="1" customWidth="1"/>
    <col min="52" max="52" width="2.625" style="3"/>
    <col min="53" max="56" width="3.125" style="3" customWidth="1"/>
    <col min="57" max="66" width="3.125" style="63" customWidth="1"/>
    <col min="67" max="71" width="2.625" style="63"/>
    <col min="72" max="72" width="5.875" style="63" bestFit="1" customWidth="1"/>
    <col min="73" max="73" width="6.75" style="63" bestFit="1" customWidth="1"/>
    <col min="74" max="79" width="2.625" style="63"/>
    <col min="80" max="80" width="5.875" style="63" bestFit="1" customWidth="1"/>
    <col min="81" max="82" width="2.625" style="63"/>
    <col min="83" max="83" width="5.875" style="63" bestFit="1" customWidth="1"/>
    <col min="84" max="88" width="2.625" style="63"/>
    <col min="89" max="89" width="6.875" style="63" bestFit="1" customWidth="1"/>
    <col min="90" max="90" width="2.625" style="63"/>
    <col min="91" max="91" width="2.625" style="63" customWidth="1"/>
    <col min="92" max="93" width="2.625" style="63"/>
    <col min="94" max="94" width="7.75" style="63" customWidth="1"/>
    <col min="95" max="113" width="2.625" style="63"/>
    <col min="114" max="16384" width="2.625" style="3"/>
  </cols>
  <sheetData>
    <row r="1" spans="2:114" ht="17.100000000000001" customHeight="1"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T1" s="4" t="s">
        <v>94</v>
      </c>
      <c r="AV1" s="204" t="s">
        <v>75</v>
      </c>
      <c r="AZ1" s="133" t="s">
        <v>83</v>
      </c>
      <c r="BA1" s="2"/>
      <c r="BB1" s="2"/>
      <c r="BC1" s="2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</row>
    <row r="2" spans="2:114" ht="17.100000000000001" customHeight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7"/>
      <c r="AV2" s="204"/>
      <c r="AZ2" s="135"/>
      <c r="BA2" s="136"/>
      <c r="BB2" s="137"/>
      <c r="BC2" s="137"/>
      <c r="BD2" s="136"/>
      <c r="BE2" s="136"/>
      <c r="BF2" s="136"/>
      <c r="BG2" s="136"/>
      <c r="BH2" s="136"/>
      <c r="BI2" s="136"/>
      <c r="BJ2" s="136"/>
      <c r="BK2" s="136"/>
      <c r="BL2" s="137"/>
      <c r="BM2" s="137"/>
      <c r="BN2" s="137"/>
      <c r="BO2" s="138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2:114" ht="17.100000000000001" customHeight="1">
      <c r="B3" s="8"/>
      <c r="C3" s="2"/>
      <c r="D3" s="2"/>
      <c r="E3" s="2"/>
      <c r="F3" s="2" t="s">
        <v>0</v>
      </c>
      <c r="G3" s="2"/>
      <c r="H3" s="2"/>
      <c r="I3" s="2"/>
      <c r="J3" s="2"/>
      <c r="K3" s="2"/>
      <c r="L3" s="2"/>
      <c r="M3" s="2"/>
      <c r="N3" s="2"/>
      <c r="P3" s="9"/>
      <c r="Q3" s="9"/>
      <c r="R3" s="9"/>
      <c r="S3" s="220" t="s">
        <v>1</v>
      </c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9"/>
      <c r="AE3" s="219" t="s">
        <v>15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10"/>
      <c r="AV3" s="204"/>
      <c r="AZ3" s="139"/>
      <c r="BA3" s="81"/>
      <c r="BB3" s="81"/>
      <c r="BC3" s="81"/>
      <c r="BD3" s="192" t="s">
        <v>43</v>
      </c>
      <c r="BE3" s="192"/>
      <c r="BF3" s="192"/>
      <c r="BG3" s="192"/>
      <c r="BH3" s="192"/>
      <c r="BI3" s="192"/>
      <c r="BJ3" s="192"/>
      <c r="BK3" s="192"/>
      <c r="BL3" s="81"/>
      <c r="BM3" s="151"/>
      <c r="BN3" s="151"/>
      <c r="BO3" s="140"/>
      <c r="BP3" s="3"/>
      <c r="BQ3" s="3"/>
      <c r="CQ3" s="3"/>
    </row>
    <row r="4" spans="2:114" ht="17.100000000000001" customHeight="1" thickBot="1">
      <c r="B4" s="8"/>
      <c r="C4" s="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10"/>
      <c r="AV4" s="204"/>
      <c r="AZ4" s="139"/>
      <c r="BA4" s="151"/>
      <c r="BB4" s="151"/>
      <c r="BC4" s="151"/>
      <c r="BD4" s="193"/>
      <c r="BE4" s="193"/>
      <c r="BF4" s="193"/>
      <c r="BG4" s="193"/>
      <c r="BH4" s="193"/>
      <c r="BI4" s="193"/>
      <c r="BJ4" s="193"/>
      <c r="BK4" s="193"/>
      <c r="BL4" s="151"/>
      <c r="BM4" s="151"/>
      <c r="BN4" s="151"/>
      <c r="BO4" s="140"/>
      <c r="BP4" s="3"/>
      <c r="BQ4" s="3"/>
    </row>
    <row r="5" spans="2:114" s="26" customFormat="1" ht="17.45" customHeight="1" thickTop="1">
      <c r="B5" s="11"/>
      <c r="C5" s="12" t="s">
        <v>31</v>
      </c>
      <c r="D5" s="13"/>
      <c r="E5" s="13"/>
      <c r="F5" s="13"/>
      <c r="G5" s="13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5"/>
      <c r="Z5" s="16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7"/>
      <c r="AV5" s="204"/>
      <c r="AW5" s="64"/>
      <c r="AX5" s="64" t="b">
        <v>0</v>
      </c>
      <c r="AZ5" s="139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40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</row>
    <row r="6" spans="2:114" s="26" customFormat="1" ht="17.45" customHeight="1" thickBot="1">
      <c r="B6" s="11"/>
      <c r="C6" s="149"/>
      <c r="D6" s="150"/>
      <c r="E6" s="150"/>
      <c r="F6" s="150"/>
      <c r="G6" s="150"/>
      <c r="H6" s="150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9"/>
      <c r="Z6" s="16"/>
      <c r="AA6" s="20"/>
      <c r="AB6" s="20"/>
      <c r="AC6" s="20"/>
      <c r="AD6" s="20"/>
      <c r="AE6" s="21"/>
      <c r="AF6" s="21"/>
      <c r="AG6" s="21"/>
      <c r="AH6" s="21"/>
      <c r="AI6" s="21"/>
      <c r="AJ6" s="21"/>
      <c r="AK6" s="20"/>
      <c r="AL6" s="20"/>
      <c r="AM6" s="20"/>
      <c r="AN6" s="20"/>
      <c r="AO6" s="21"/>
      <c r="AP6" s="21"/>
      <c r="AQ6" s="21"/>
      <c r="AR6" s="21"/>
      <c r="AS6" s="21"/>
      <c r="AT6" s="21"/>
      <c r="AU6" s="17"/>
      <c r="AV6" s="204"/>
      <c r="AX6" s="64" t="b">
        <v>0</v>
      </c>
      <c r="AZ6" s="139"/>
      <c r="BA6" s="82"/>
      <c r="BB6" s="82"/>
      <c r="BC6" s="82"/>
      <c r="BD6" s="83"/>
      <c r="BE6" s="83"/>
      <c r="BF6" s="83"/>
      <c r="BG6" s="83"/>
      <c r="BH6" s="83"/>
      <c r="BI6" s="16"/>
      <c r="BJ6" s="16"/>
      <c r="BK6" s="16"/>
      <c r="BL6" s="16"/>
      <c r="BM6" s="16"/>
      <c r="BN6" s="16"/>
      <c r="BO6" s="140"/>
      <c r="B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</row>
    <row r="7" spans="2:114" s="65" customFormat="1" ht="20.100000000000001" customHeight="1" thickTop="1">
      <c r="B7" s="22"/>
      <c r="C7" s="189" t="s">
        <v>16</v>
      </c>
      <c r="D7" s="190"/>
      <c r="E7" s="190"/>
      <c r="F7" s="190"/>
      <c r="G7" s="190"/>
      <c r="H7" s="190"/>
      <c r="I7" s="253"/>
      <c r="J7" s="253"/>
      <c r="K7" s="253"/>
      <c r="L7" s="178" t="s">
        <v>88</v>
      </c>
      <c r="M7" s="178"/>
      <c r="N7" s="254"/>
      <c r="O7" s="254"/>
      <c r="P7" s="254"/>
      <c r="Q7" s="190" t="s">
        <v>2</v>
      </c>
      <c r="R7" s="190"/>
      <c r="S7" s="232"/>
      <c r="T7" s="233"/>
      <c r="U7" s="233"/>
      <c r="V7" s="233"/>
      <c r="W7" s="190" t="s">
        <v>3</v>
      </c>
      <c r="X7" s="190"/>
      <c r="Y7" s="23"/>
      <c r="Z7" s="24"/>
      <c r="AA7" s="234" t="s">
        <v>4</v>
      </c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6"/>
      <c r="AU7" s="25"/>
      <c r="AV7" s="204"/>
      <c r="AX7" s="65" t="b">
        <f>IF(AND(AX5=TRUE,AX6=FALSE),1,IF(AND(AX5=FALSE,AX6=TRUE),2))</f>
        <v>0</v>
      </c>
      <c r="AZ7" s="141"/>
      <c r="BA7" s="151" t="s">
        <v>34</v>
      </c>
      <c r="BB7" s="151"/>
      <c r="BC7" s="151"/>
      <c r="BD7" s="84"/>
      <c r="BE7" s="84"/>
      <c r="BF7" s="84"/>
      <c r="BG7" s="84"/>
      <c r="BH7" s="84"/>
      <c r="BI7" s="24"/>
      <c r="BJ7" s="24"/>
      <c r="BK7" s="24"/>
      <c r="BL7" s="24"/>
      <c r="BM7" s="24"/>
      <c r="BN7" s="24"/>
      <c r="BO7" s="142"/>
      <c r="B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</row>
    <row r="8" spans="2:114" s="26" customFormat="1" ht="17.25" customHeight="1">
      <c r="B8" s="11"/>
      <c r="C8" s="165" t="s">
        <v>20</v>
      </c>
      <c r="D8" s="166"/>
      <c r="E8" s="166"/>
      <c r="F8" s="166"/>
      <c r="G8" s="166"/>
      <c r="H8" s="16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7"/>
      <c r="AA8" s="185"/>
      <c r="AB8" s="186"/>
      <c r="AC8" s="257" t="s">
        <v>89</v>
      </c>
      <c r="AD8" s="257"/>
      <c r="AE8" s="225"/>
      <c r="AF8" s="225"/>
      <c r="AG8" s="207" t="s">
        <v>2</v>
      </c>
      <c r="AH8" s="207"/>
      <c r="AI8" s="225"/>
      <c r="AJ8" s="225"/>
      <c r="AK8" s="207" t="s">
        <v>3</v>
      </c>
      <c r="AL8" s="207"/>
      <c r="AM8" s="225"/>
      <c r="AN8" s="225"/>
      <c r="AO8" s="223" t="s">
        <v>5</v>
      </c>
      <c r="AP8" s="223"/>
      <c r="AQ8" s="221"/>
      <c r="AR8" s="221"/>
      <c r="AS8" s="207" t="s">
        <v>6</v>
      </c>
      <c r="AT8" s="208"/>
      <c r="AU8" s="17"/>
      <c r="AV8" s="204"/>
      <c r="AZ8" s="139"/>
      <c r="BA8" s="196" t="str">
        <f>IF(OR(AE8="",AI8=""),"",Sheet2!E16)</f>
        <v/>
      </c>
      <c r="BB8" s="196"/>
      <c r="BC8" s="196"/>
      <c r="BD8" s="196"/>
      <c r="BE8" s="196"/>
      <c r="BF8" s="196"/>
      <c r="BG8" s="196"/>
      <c r="BH8" s="196"/>
      <c r="BI8" s="196"/>
      <c r="BJ8" s="199" t="str">
        <f>IF(OR(AM8="",AQ8=""),"",Sheet2!F16)</f>
        <v/>
      </c>
      <c r="BK8" s="199"/>
      <c r="BL8" s="199"/>
      <c r="BM8" s="85" t="s">
        <v>35</v>
      </c>
      <c r="BN8" s="85"/>
      <c r="BO8" s="140"/>
      <c r="B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</row>
    <row r="9" spans="2:114" s="26" customFormat="1" ht="17.25" customHeight="1" thickBot="1">
      <c r="B9" s="11"/>
      <c r="C9" s="167"/>
      <c r="D9" s="168"/>
      <c r="E9" s="168"/>
      <c r="F9" s="168"/>
      <c r="G9" s="168"/>
      <c r="H9" s="168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6"/>
      <c r="AA9" s="187"/>
      <c r="AB9" s="188"/>
      <c r="AC9" s="258"/>
      <c r="AD9" s="258"/>
      <c r="AE9" s="226"/>
      <c r="AF9" s="226"/>
      <c r="AG9" s="209"/>
      <c r="AH9" s="209"/>
      <c r="AI9" s="226"/>
      <c r="AJ9" s="226"/>
      <c r="AK9" s="209"/>
      <c r="AL9" s="209"/>
      <c r="AM9" s="226"/>
      <c r="AN9" s="226"/>
      <c r="AO9" s="224"/>
      <c r="AP9" s="224"/>
      <c r="AQ9" s="222"/>
      <c r="AR9" s="222"/>
      <c r="AS9" s="209"/>
      <c r="AT9" s="210"/>
      <c r="AU9" s="17"/>
      <c r="AV9" s="204"/>
      <c r="AX9" s="64" t="b">
        <v>0</v>
      </c>
      <c r="AZ9" s="139"/>
      <c r="BA9" s="151"/>
      <c r="BB9" s="151"/>
      <c r="BC9" s="151"/>
      <c r="BD9" s="151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140"/>
      <c r="B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</row>
    <row r="10" spans="2:114" s="26" customFormat="1" ht="17.45" customHeight="1" thickTop="1">
      <c r="B10" s="11"/>
      <c r="C10" s="165" t="s">
        <v>21</v>
      </c>
      <c r="D10" s="166"/>
      <c r="E10" s="166"/>
      <c r="F10" s="166"/>
      <c r="G10" s="166"/>
      <c r="H10" s="166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1"/>
      <c r="Z10" s="16"/>
      <c r="AA10" s="250" t="s">
        <v>24</v>
      </c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2"/>
      <c r="AU10" s="17"/>
      <c r="AV10" s="204"/>
      <c r="AX10" s="64" t="b">
        <v>0</v>
      </c>
      <c r="AZ10" s="139"/>
      <c r="BA10" s="151" t="s">
        <v>39</v>
      </c>
      <c r="BB10" s="151"/>
      <c r="BC10" s="151"/>
      <c r="BD10" s="84"/>
      <c r="BE10" s="84"/>
      <c r="BF10" s="84"/>
      <c r="BG10" s="151"/>
      <c r="BH10" s="16"/>
      <c r="BI10" s="151" t="s">
        <v>40</v>
      </c>
      <c r="BJ10" s="151"/>
      <c r="BK10" s="151"/>
      <c r="BL10" s="84"/>
      <c r="BM10" s="84"/>
      <c r="BN10" s="84"/>
      <c r="BO10" s="140"/>
      <c r="B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</row>
    <row r="11" spans="2:114" s="26" customFormat="1" ht="17.45" customHeight="1" thickBot="1">
      <c r="B11" s="11"/>
      <c r="C11" s="167"/>
      <c r="D11" s="168"/>
      <c r="E11" s="168"/>
      <c r="F11" s="168"/>
      <c r="G11" s="168"/>
      <c r="H11" s="168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3"/>
      <c r="Z11" s="16"/>
      <c r="AA11" s="27"/>
      <c r="AB11" s="20"/>
      <c r="AC11" s="20"/>
      <c r="AD11" s="20"/>
      <c r="AE11" s="21"/>
      <c r="AF11" s="21"/>
      <c r="AG11" s="21"/>
      <c r="AH11" s="21"/>
      <c r="AI11" s="21"/>
      <c r="AJ11" s="21"/>
      <c r="AK11" s="20"/>
      <c r="AL11" s="20"/>
      <c r="AM11" s="20"/>
      <c r="AN11" s="20"/>
      <c r="AO11" s="21"/>
      <c r="AP11" s="21"/>
      <c r="AQ11" s="21"/>
      <c r="AR11" s="21"/>
      <c r="AS11" s="21"/>
      <c r="AT11" s="28"/>
      <c r="AU11" s="17"/>
      <c r="AV11" s="204"/>
      <c r="AX11" s="72" t="b">
        <f>IF(AND(AX9=TRUE,AX10=FALSE),"輸出",IF(AND(AX9=FALSE,AX10=TRUE),"輸入"))</f>
        <v>0</v>
      </c>
      <c r="AZ11" s="139"/>
      <c r="BA11" s="197" t="str">
        <f>IF(AX7=FALSE,"",VLOOKUP(Sheet2!D19,Sheet2!H22:I24,2))</f>
        <v/>
      </c>
      <c r="BB11" s="197"/>
      <c r="BC11" s="197"/>
      <c r="BD11" s="197"/>
      <c r="BE11" s="197"/>
      <c r="BF11" s="197"/>
      <c r="BG11" s="197"/>
      <c r="BH11" s="16"/>
      <c r="BI11" s="197" t="str">
        <f>IF(AX11=FALSE,"",AX11)</f>
        <v/>
      </c>
      <c r="BJ11" s="197"/>
      <c r="BK11" s="197"/>
      <c r="BL11" s="197"/>
      <c r="BM11" s="197"/>
      <c r="BN11" s="197"/>
      <c r="BO11" s="140"/>
      <c r="B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</row>
    <row r="12" spans="2:114" s="26" customFormat="1" ht="17.45" customHeight="1" thickTop="1" thickBot="1">
      <c r="B12" s="11"/>
      <c r="C12" s="165" t="s">
        <v>22</v>
      </c>
      <c r="D12" s="166"/>
      <c r="E12" s="166"/>
      <c r="F12" s="166"/>
      <c r="G12" s="166"/>
      <c r="H12" s="166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1"/>
      <c r="Z12" s="16"/>
      <c r="AA12" s="29" t="s">
        <v>17</v>
      </c>
      <c r="AB12" s="24"/>
      <c r="AC12" s="24"/>
      <c r="AD12" s="24"/>
      <c r="AE12" s="30"/>
      <c r="AF12" s="30"/>
      <c r="AG12" s="30"/>
      <c r="AH12" s="30"/>
      <c r="AI12" s="30"/>
      <c r="AJ12" s="30"/>
      <c r="AK12" s="24"/>
      <c r="AL12" s="24"/>
      <c r="AM12" s="24"/>
      <c r="AN12" s="24"/>
      <c r="AO12" s="30"/>
      <c r="AP12" s="30"/>
      <c r="AQ12" s="30"/>
      <c r="AR12" s="30"/>
      <c r="AS12" s="30"/>
      <c r="AT12" s="30"/>
      <c r="AU12" s="17"/>
      <c r="AV12" s="204"/>
      <c r="AZ12" s="139"/>
      <c r="BA12" s="151"/>
      <c r="BB12" s="151"/>
      <c r="BC12" s="151"/>
      <c r="BD12" s="151"/>
      <c r="BE12" s="151"/>
      <c r="BF12" s="151"/>
      <c r="BG12" s="151"/>
      <c r="BH12" s="151"/>
      <c r="BI12" s="84"/>
      <c r="BJ12" s="84"/>
      <c r="BK12" s="84"/>
      <c r="BL12" s="84"/>
      <c r="BM12" s="84"/>
      <c r="BN12" s="84"/>
      <c r="BO12" s="140"/>
      <c r="B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</row>
    <row r="13" spans="2:114" s="26" customFormat="1" ht="17.45" customHeight="1" thickTop="1">
      <c r="B13" s="11"/>
      <c r="C13" s="167"/>
      <c r="D13" s="168"/>
      <c r="E13" s="168"/>
      <c r="F13" s="168"/>
      <c r="G13" s="168"/>
      <c r="H13" s="168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3"/>
      <c r="Z13" s="16"/>
      <c r="AA13" s="237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9"/>
      <c r="AU13" s="17"/>
      <c r="AV13" s="204"/>
      <c r="AZ13" s="139"/>
      <c r="BA13" s="151" t="s">
        <v>36</v>
      </c>
      <c r="BB13" s="151"/>
      <c r="BC13" s="151"/>
      <c r="BD13" s="151"/>
      <c r="BE13" s="151"/>
      <c r="BF13" s="151"/>
      <c r="BG13" s="151"/>
      <c r="BH13" s="151"/>
      <c r="BI13" s="151"/>
      <c r="BJ13" s="16"/>
      <c r="BK13" s="84" t="s">
        <v>37</v>
      </c>
      <c r="BL13" s="151"/>
      <c r="BM13" s="151"/>
      <c r="BN13" s="151"/>
      <c r="BO13" s="140"/>
      <c r="B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</row>
    <row r="14" spans="2:114" s="26" customFormat="1" ht="17.25" customHeight="1">
      <c r="B14" s="11"/>
      <c r="C14" s="165" t="s">
        <v>23</v>
      </c>
      <c r="D14" s="166"/>
      <c r="E14" s="166"/>
      <c r="F14" s="166"/>
      <c r="G14" s="166"/>
      <c r="H14" s="16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7"/>
      <c r="Z14" s="16"/>
      <c r="AA14" s="240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2"/>
      <c r="AU14" s="17"/>
      <c r="AV14" s="204"/>
      <c r="AZ14" s="139"/>
      <c r="BA14" s="198" t="str">
        <f>IF(Q18="","",Q18)</f>
        <v/>
      </c>
      <c r="BB14" s="198"/>
      <c r="BC14" s="198"/>
      <c r="BD14" s="198"/>
      <c r="BE14" s="198"/>
      <c r="BF14" s="198"/>
      <c r="BG14" s="198"/>
      <c r="BH14" s="198"/>
      <c r="BI14" s="198"/>
      <c r="BJ14" s="84"/>
      <c r="BK14" s="198" t="str">
        <f>IF(AF18="","",AF18)</f>
        <v/>
      </c>
      <c r="BL14" s="198"/>
      <c r="BM14" s="198"/>
      <c r="BN14" s="85" t="s">
        <v>38</v>
      </c>
      <c r="BO14" s="140"/>
      <c r="BP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</row>
    <row r="15" spans="2:114" s="26" customFormat="1" ht="17.25" customHeight="1" thickBot="1">
      <c r="B15" s="11"/>
      <c r="C15" s="179"/>
      <c r="D15" s="180"/>
      <c r="E15" s="180"/>
      <c r="F15" s="180"/>
      <c r="G15" s="180"/>
      <c r="H15" s="180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9"/>
      <c r="Z15" s="16"/>
      <c r="AA15" s="243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5"/>
      <c r="AU15" s="17"/>
      <c r="AV15" s="204"/>
      <c r="AZ15" s="139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40"/>
      <c r="BP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</row>
    <row r="16" spans="2:114" ht="5.0999999999999996" customHeight="1" thickTop="1" thickBot="1">
      <c r="B16" s="3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2"/>
      <c r="AE16" s="32"/>
      <c r="AF16" s="32"/>
      <c r="AG16" s="32"/>
      <c r="AH16" s="32"/>
      <c r="AI16" s="32"/>
      <c r="AJ16" s="32"/>
      <c r="AK16" s="32"/>
      <c r="AL16" s="32"/>
      <c r="AM16" s="2"/>
      <c r="AN16" s="2"/>
      <c r="AO16" s="2"/>
      <c r="AP16" s="2"/>
      <c r="AQ16" s="2"/>
      <c r="AR16" s="2"/>
      <c r="AS16" s="2"/>
      <c r="AT16" s="2"/>
      <c r="AU16" s="10"/>
      <c r="AV16" s="204"/>
      <c r="AZ16" s="139"/>
      <c r="BA16" s="151"/>
      <c r="BB16" s="151"/>
      <c r="BC16" s="151"/>
      <c r="BD16" s="151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143"/>
      <c r="CQ16" s="3"/>
      <c r="CR16" s="3"/>
    </row>
    <row r="17" spans="2:113" ht="17.100000000000001" customHeight="1" thickTop="1">
      <c r="B17" s="31"/>
      <c r="C17" s="33" t="s"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Q17" s="33" t="s">
        <v>8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/>
      <c r="AE17" s="2"/>
      <c r="AF17" s="33" t="s">
        <v>9</v>
      </c>
      <c r="AG17" s="34"/>
      <c r="AH17" s="34"/>
      <c r="AI17" s="34"/>
      <c r="AJ17" s="34"/>
      <c r="AK17" s="34"/>
      <c r="AL17" s="34"/>
      <c r="AM17" s="34"/>
      <c r="AN17" s="34"/>
      <c r="AO17" s="35"/>
      <c r="AP17" s="2"/>
      <c r="AQ17" s="2"/>
      <c r="AR17" s="2"/>
      <c r="AS17" s="2"/>
      <c r="AT17" s="2"/>
      <c r="AU17" s="10"/>
      <c r="AV17" s="204"/>
      <c r="AZ17" s="139"/>
      <c r="BA17" s="151" t="s">
        <v>42</v>
      </c>
      <c r="BB17" s="151"/>
      <c r="BC17" s="151"/>
      <c r="BD17" s="151"/>
      <c r="BE17" s="151"/>
      <c r="BF17" s="151"/>
      <c r="BG17" s="84"/>
      <c r="BH17" s="151"/>
      <c r="BI17" s="151"/>
      <c r="BJ17" s="151"/>
      <c r="BK17" s="151"/>
      <c r="BL17" s="151"/>
      <c r="BM17" s="151"/>
      <c r="BN17" s="151"/>
      <c r="BO17" s="143"/>
      <c r="CQ17" s="3"/>
      <c r="CR17" s="3"/>
    </row>
    <row r="18" spans="2:113" ht="17.100000000000001" customHeight="1">
      <c r="B18" s="31"/>
      <c r="C18" s="171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3"/>
      <c r="Q18" s="171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3"/>
      <c r="AE18" s="2"/>
      <c r="AF18" s="227"/>
      <c r="AG18" s="228"/>
      <c r="AH18" s="228"/>
      <c r="AI18" s="228"/>
      <c r="AJ18" s="228"/>
      <c r="AK18" s="228"/>
      <c r="AL18" s="228"/>
      <c r="AM18" s="228"/>
      <c r="AN18" s="215" t="s">
        <v>13</v>
      </c>
      <c r="AO18" s="216"/>
      <c r="AP18" s="2"/>
      <c r="AQ18" s="2"/>
      <c r="AR18" s="2"/>
      <c r="AS18" s="2"/>
      <c r="AT18" s="2"/>
      <c r="AU18" s="10"/>
      <c r="AV18" s="204"/>
      <c r="AY18" s="66"/>
      <c r="AZ18" s="139"/>
      <c r="BA18" s="151"/>
      <c r="BB18" s="151"/>
      <c r="BC18" s="151"/>
      <c r="BD18" s="151"/>
      <c r="BE18" s="194" t="str">
        <f>IF(BK14="","",IF(Sheet2!F22=0,Sheet2!F23,BK14*Sheet2!F23))</f>
        <v/>
      </c>
      <c r="BF18" s="194"/>
      <c r="BG18" s="194"/>
      <c r="BH18" s="194"/>
      <c r="BI18" s="194"/>
      <c r="BJ18" s="194"/>
      <c r="BK18" s="194"/>
      <c r="BL18" s="194"/>
      <c r="BM18" s="194"/>
      <c r="BN18" s="151"/>
      <c r="BO18" s="143"/>
    </row>
    <row r="19" spans="2:113" ht="17.100000000000001" customHeight="1" thickBot="1">
      <c r="B19" s="31"/>
      <c r="C19" s="174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6"/>
      <c r="Q19" s="174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6"/>
      <c r="AE19" s="2"/>
      <c r="AF19" s="229"/>
      <c r="AG19" s="230"/>
      <c r="AH19" s="230"/>
      <c r="AI19" s="230"/>
      <c r="AJ19" s="230"/>
      <c r="AK19" s="230"/>
      <c r="AL19" s="230"/>
      <c r="AM19" s="230"/>
      <c r="AN19" s="217"/>
      <c r="AO19" s="218"/>
      <c r="AP19" s="2"/>
      <c r="AQ19" s="2"/>
      <c r="AR19" s="2"/>
      <c r="AS19" s="2"/>
      <c r="AT19" s="2"/>
      <c r="AU19" s="10"/>
      <c r="AV19" s="204"/>
      <c r="AY19" s="67"/>
      <c r="AZ19" s="139"/>
      <c r="BA19" s="86"/>
      <c r="BB19" s="86"/>
      <c r="BC19" s="86"/>
      <c r="BD19" s="85"/>
      <c r="BE19" s="195"/>
      <c r="BF19" s="195"/>
      <c r="BG19" s="195"/>
      <c r="BH19" s="195"/>
      <c r="BI19" s="195"/>
      <c r="BJ19" s="195"/>
      <c r="BK19" s="195"/>
      <c r="BL19" s="195"/>
      <c r="BM19" s="195"/>
      <c r="BN19" s="86"/>
      <c r="BO19" s="143"/>
    </row>
    <row r="20" spans="2:113" ht="5.0999999999999996" customHeight="1" thickTop="1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8"/>
      <c r="AN20" s="38"/>
      <c r="AO20" s="38"/>
      <c r="AP20" s="38"/>
      <c r="AQ20" s="38"/>
      <c r="AR20" s="38"/>
      <c r="AS20" s="38"/>
      <c r="AT20" s="38"/>
      <c r="AU20" s="39"/>
      <c r="AV20" s="204"/>
      <c r="AZ20" s="139"/>
      <c r="BA20" s="151"/>
      <c r="BB20" s="151"/>
      <c r="BC20" s="151"/>
      <c r="BD20" s="151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143"/>
      <c r="BV20" s="3"/>
    </row>
    <row r="21" spans="2:113" ht="17.25" customHeight="1">
      <c r="B21" s="40" t="s">
        <v>10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2"/>
      <c r="AV21" s="204"/>
      <c r="AZ21" s="139"/>
      <c r="BA21" s="191" t="s">
        <v>91</v>
      </c>
      <c r="BB21" s="191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1"/>
      <c r="BN21" s="191"/>
      <c r="BO21" s="143"/>
    </row>
    <row r="22" spans="2:113" ht="17.25" customHeight="1">
      <c r="B22" s="43" t="s">
        <v>12</v>
      </c>
      <c r="C22" s="44"/>
      <c r="D22" s="44"/>
      <c r="E22" s="44"/>
      <c r="F22" s="44"/>
      <c r="G22" s="44"/>
      <c r="H22" s="44"/>
      <c r="I22" s="44"/>
      <c r="J22" s="44"/>
      <c r="K22" s="44"/>
      <c r="L22" s="43" t="s">
        <v>11</v>
      </c>
      <c r="M22" s="45"/>
      <c r="N22" s="45"/>
      <c r="O22" s="45"/>
      <c r="P22" s="44"/>
      <c r="Q22" s="44"/>
      <c r="R22" s="44"/>
      <c r="S22" s="45"/>
      <c r="T22" s="45"/>
      <c r="U22" s="46"/>
      <c r="V22" s="47" t="s">
        <v>25</v>
      </c>
      <c r="W22" s="45"/>
      <c r="X22" s="45"/>
      <c r="Y22" s="45"/>
      <c r="Z22" s="46"/>
      <c r="AB22" s="2" t="s">
        <v>30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0"/>
      <c r="AV22" s="204"/>
      <c r="AZ22" s="144"/>
      <c r="BA22" s="145"/>
      <c r="BB22" s="145"/>
      <c r="BC22" s="145"/>
      <c r="BD22" s="145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7"/>
    </row>
    <row r="23" spans="2:113" ht="17.25" customHeight="1">
      <c r="B23" s="8"/>
      <c r="C23" s="2"/>
      <c r="D23" s="2"/>
      <c r="E23" s="2"/>
      <c r="F23" s="2"/>
      <c r="G23" s="2"/>
      <c r="H23" s="2"/>
      <c r="I23" s="2"/>
      <c r="J23" s="2"/>
      <c r="K23" s="2"/>
      <c r="L23" s="8"/>
      <c r="M23" s="2"/>
      <c r="N23" s="2"/>
      <c r="O23" s="2"/>
      <c r="P23" s="2"/>
      <c r="Q23" s="2"/>
      <c r="R23" s="2"/>
      <c r="S23" s="2"/>
      <c r="T23" s="2"/>
      <c r="U23" s="10"/>
      <c r="V23" s="8"/>
      <c r="W23" s="2"/>
      <c r="X23" s="2"/>
      <c r="Y23" s="2"/>
      <c r="Z23" s="10"/>
      <c r="AC23" s="3" t="s">
        <v>26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10"/>
      <c r="AV23" s="204"/>
    </row>
    <row r="24" spans="2:113" ht="17.25" customHeight="1">
      <c r="B24" s="8"/>
      <c r="C24" s="2"/>
      <c r="D24" s="2"/>
      <c r="E24" s="2"/>
      <c r="F24" s="2"/>
      <c r="G24" s="2"/>
      <c r="H24" s="2"/>
      <c r="I24" s="2"/>
      <c r="J24" s="2"/>
      <c r="K24" s="2"/>
      <c r="L24" s="8"/>
      <c r="M24" s="2"/>
      <c r="N24" s="2"/>
      <c r="O24" s="2"/>
      <c r="P24" s="2"/>
      <c r="Q24" s="2"/>
      <c r="R24" s="2"/>
      <c r="S24" s="2"/>
      <c r="T24" s="2"/>
      <c r="U24" s="10"/>
      <c r="V24" s="8"/>
      <c r="W24" s="2"/>
      <c r="X24" s="2"/>
      <c r="Y24" s="2"/>
      <c r="Z24" s="10"/>
      <c r="AD24" s="48" t="s">
        <v>27</v>
      </c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10"/>
      <c r="AV24" s="204"/>
      <c r="AZ24" s="153"/>
      <c r="BB24" s="2"/>
    </row>
    <row r="25" spans="2:113" ht="17.25" customHeight="1">
      <c r="B25" s="8"/>
      <c r="C25" s="2"/>
      <c r="D25" s="2"/>
      <c r="E25" s="2"/>
      <c r="F25" s="2"/>
      <c r="G25" s="2"/>
      <c r="H25" s="2"/>
      <c r="I25" s="2"/>
      <c r="J25" s="2"/>
      <c r="K25" s="2"/>
      <c r="L25" s="8"/>
      <c r="M25" s="2"/>
      <c r="N25" s="2"/>
      <c r="O25" s="2"/>
      <c r="P25" s="2"/>
      <c r="Q25" s="2"/>
      <c r="R25" s="2"/>
      <c r="S25" s="2"/>
      <c r="T25" s="2"/>
      <c r="U25" s="10"/>
      <c r="V25" s="8"/>
      <c r="W25" s="2"/>
      <c r="X25" s="2"/>
      <c r="Y25" s="2"/>
      <c r="Z25" s="10"/>
      <c r="AB25" s="2"/>
      <c r="AC25" s="3" t="s">
        <v>28</v>
      </c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10"/>
      <c r="AV25" s="204"/>
      <c r="BB25" s="2"/>
    </row>
    <row r="26" spans="2:113" ht="17.25" customHeight="1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49"/>
      <c r="M26" s="50"/>
      <c r="N26" s="50"/>
      <c r="O26" s="50"/>
      <c r="P26" s="50"/>
      <c r="Q26" s="50"/>
      <c r="R26" s="50"/>
      <c r="S26" s="50"/>
      <c r="T26" s="50"/>
      <c r="U26" s="51"/>
      <c r="V26" s="49"/>
      <c r="W26" s="50"/>
      <c r="X26" s="50"/>
      <c r="Y26" s="50"/>
      <c r="Z26" s="51"/>
      <c r="AA26" s="49"/>
      <c r="AB26" s="50"/>
      <c r="AC26" s="50"/>
      <c r="AD26" s="52" t="s">
        <v>29</v>
      </c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1"/>
      <c r="AV26" s="204"/>
      <c r="AW26" s="68"/>
      <c r="AX26" s="2"/>
      <c r="BC26" s="2"/>
    </row>
    <row r="27" spans="2:113" ht="12.75" customHeight="1" thickBo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V27" s="204"/>
    </row>
    <row r="28" spans="2:113" ht="26.25" customHeight="1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5" t="str">
        <f>AT1</f>
        <v>（2022.07.01）</v>
      </c>
      <c r="AU28" s="54"/>
      <c r="AV28" s="204"/>
    </row>
    <row r="29" spans="2:113" ht="17.100000000000001" customHeight="1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7"/>
      <c r="AV29" s="204"/>
    </row>
    <row r="30" spans="2:113" ht="17.100000000000001" customHeight="1">
      <c r="B30" s="8"/>
      <c r="C30" s="2"/>
      <c r="D30" s="2"/>
      <c r="E30" s="2"/>
      <c r="F30" s="2" t="s">
        <v>0</v>
      </c>
      <c r="G30" s="2"/>
      <c r="H30" s="2"/>
      <c r="I30" s="2"/>
      <c r="J30" s="2"/>
      <c r="K30" s="2"/>
      <c r="L30" s="2"/>
      <c r="M30" s="2"/>
      <c r="N30" s="2"/>
      <c r="P30" s="9"/>
      <c r="Q30" s="9"/>
      <c r="R30" s="9"/>
      <c r="S30" s="220" t="s">
        <v>1</v>
      </c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9"/>
      <c r="AE30" s="219" t="s">
        <v>14</v>
      </c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10"/>
      <c r="AV30" s="204"/>
    </row>
    <row r="31" spans="2:113" ht="17.100000000000001" customHeight="1" thickBot="1">
      <c r="B31" s="8"/>
      <c r="C31" s="2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10"/>
      <c r="AV31" s="204"/>
    </row>
    <row r="32" spans="2:113" s="26" customFormat="1" ht="17.45" customHeight="1" thickTop="1">
      <c r="B32" s="11"/>
      <c r="C32" s="12" t="s">
        <v>31</v>
      </c>
      <c r="D32" s="13"/>
      <c r="E32" s="13"/>
      <c r="F32" s="13"/>
      <c r="G32" s="13"/>
      <c r="H32" s="13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5"/>
      <c r="Z32" s="16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7"/>
      <c r="AV32" s="204"/>
      <c r="AW32" s="64"/>
      <c r="AX32" s="64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</row>
    <row r="33" spans="2:113" s="26" customFormat="1" ht="17.45" customHeight="1" thickBot="1">
      <c r="B33" s="11"/>
      <c r="C33" s="149"/>
      <c r="D33" s="150"/>
      <c r="E33" s="150"/>
      <c r="F33" s="150"/>
      <c r="G33" s="150"/>
      <c r="H33" s="150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9"/>
      <c r="Z33" s="16"/>
      <c r="AA33" s="20"/>
      <c r="AB33" s="20"/>
      <c r="AC33" s="20"/>
      <c r="AD33" s="20"/>
      <c r="AE33" s="21"/>
      <c r="AF33" s="21"/>
      <c r="AG33" s="21"/>
      <c r="AH33" s="21"/>
      <c r="AI33" s="21"/>
      <c r="AJ33" s="21"/>
      <c r="AK33" s="20"/>
      <c r="AL33" s="20"/>
      <c r="AM33" s="20"/>
      <c r="AN33" s="20"/>
      <c r="AO33" s="21"/>
      <c r="AP33" s="21"/>
      <c r="AQ33" s="21"/>
      <c r="AR33" s="21"/>
      <c r="AS33" s="21"/>
      <c r="AT33" s="21"/>
      <c r="AU33" s="17"/>
      <c r="AV33" s="204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</row>
    <row r="34" spans="2:113" s="65" customFormat="1" ht="20.100000000000001" customHeight="1" thickTop="1">
      <c r="B34" s="22"/>
      <c r="C34" s="177" t="s">
        <v>16</v>
      </c>
      <c r="D34" s="178"/>
      <c r="E34" s="178"/>
      <c r="F34" s="178"/>
      <c r="G34" s="178"/>
      <c r="H34" s="178"/>
      <c r="I34" s="169" t="str">
        <f>IF(I7="","",I7)</f>
        <v/>
      </c>
      <c r="J34" s="169"/>
      <c r="K34" s="169"/>
      <c r="L34" s="170" t="s">
        <v>90</v>
      </c>
      <c r="M34" s="170"/>
      <c r="N34" s="169" t="str">
        <f>IF(N7="","",N7)</f>
        <v/>
      </c>
      <c r="O34" s="169"/>
      <c r="P34" s="169"/>
      <c r="Q34" s="178" t="s">
        <v>2</v>
      </c>
      <c r="R34" s="178"/>
      <c r="S34" s="231" t="str">
        <f>IF(S7="","",S7)</f>
        <v/>
      </c>
      <c r="T34" s="231"/>
      <c r="U34" s="231"/>
      <c r="V34" s="231"/>
      <c r="W34" s="178" t="s">
        <v>3</v>
      </c>
      <c r="X34" s="178"/>
      <c r="Y34" s="56"/>
      <c r="Z34" s="24"/>
      <c r="AA34" s="57"/>
      <c r="AB34" s="58" t="s">
        <v>4</v>
      </c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6"/>
      <c r="AU34" s="25"/>
      <c r="AV34" s="204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</row>
    <row r="35" spans="2:113" s="26" customFormat="1" ht="17.25" customHeight="1">
      <c r="B35" s="11"/>
      <c r="C35" s="165" t="s">
        <v>20</v>
      </c>
      <c r="D35" s="166"/>
      <c r="E35" s="166"/>
      <c r="F35" s="166"/>
      <c r="G35" s="166"/>
      <c r="H35" s="166"/>
      <c r="I35" s="181" t="str">
        <f>IF(I8="",""," "&amp;I8)</f>
        <v/>
      </c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2"/>
      <c r="AA35" s="265" t="str">
        <f>IF(AA8="","",AA8)</f>
        <v/>
      </c>
      <c r="AB35" s="266"/>
      <c r="AC35" s="263" t="s">
        <v>89</v>
      </c>
      <c r="AD35" s="263"/>
      <c r="AE35" s="275" t="str">
        <f>IF(AE8="","",AE8)</f>
        <v/>
      </c>
      <c r="AF35" s="275"/>
      <c r="AG35" s="207" t="s">
        <v>2</v>
      </c>
      <c r="AH35" s="207"/>
      <c r="AI35" s="279" t="str">
        <f>IF(AI8="","",AI8)</f>
        <v/>
      </c>
      <c r="AJ35" s="279"/>
      <c r="AK35" s="207" t="s">
        <v>3</v>
      </c>
      <c r="AL35" s="207"/>
      <c r="AM35" s="279" t="str">
        <f>IF(AM8="","",AM8)</f>
        <v/>
      </c>
      <c r="AN35" s="279"/>
      <c r="AO35" s="207" t="s">
        <v>5</v>
      </c>
      <c r="AP35" s="207"/>
      <c r="AQ35" s="205" t="str">
        <f>IF(AQ8="","",AQ8)</f>
        <v/>
      </c>
      <c r="AR35" s="205"/>
      <c r="AS35" s="207" t="s">
        <v>6</v>
      </c>
      <c r="AT35" s="208"/>
      <c r="AU35" s="17"/>
      <c r="AV35" s="204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</row>
    <row r="36" spans="2:113" s="26" customFormat="1" ht="17.25" customHeight="1" thickBot="1">
      <c r="B36" s="11"/>
      <c r="C36" s="167"/>
      <c r="D36" s="168"/>
      <c r="E36" s="168"/>
      <c r="F36" s="168"/>
      <c r="G36" s="168"/>
      <c r="H36" s="168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4"/>
      <c r="AA36" s="267"/>
      <c r="AB36" s="268"/>
      <c r="AC36" s="264"/>
      <c r="AD36" s="264"/>
      <c r="AE36" s="276"/>
      <c r="AF36" s="276"/>
      <c r="AG36" s="209"/>
      <c r="AH36" s="209"/>
      <c r="AI36" s="280"/>
      <c r="AJ36" s="280"/>
      <c r="AK36" s="209"/>
      <c r="AL36" s="209"/>
      <c r="AM36" s="280"/>
      <c r="AN36" s="280"/>
      <c r="AO36" s="209"/>
      <c r="AP36" s="209"/>
      <c r="AQ36" s="206"/>
      <c r="AR36" s="206"/>
      <c r="AS36" s="209"/>
      <c r="AT36" s="210"/>
      <c r="AU36" s="17"/>
      <c r="AV36" s="204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</row>
    <row r="37" spans="2:113" s="26" customFormat="1" ht="17.45" customHeight="1" thickTop="1">
      <c r="B37" s="11"/>
      <c r="C37" s="165" t="s">
        <v>21</v>
      </c>
      <c r="D37" s="166"/>
      <c r="E37" s="166"/>
      <c r="F37" s="166"/>
      <c r="G37" s="166"/>
      <c r="H37" s="166"/>
      <c r="I37" s="259" t="str">
        <f>IF(I10="",""," "&amp;I10)</f>
        <v/>
      </c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60"/>
      <c r="Z37" s="16"/>
      <c r="AA37" s="250" t="s">
        <v>19</v>
      </c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2"/>
      <c r="AU37" s="17"/>
      <c r="AV37" s="204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</row>
    <row r="38" spans="2:113" s="26" customFormat="1" ht="17.45" customHeight="1" thickBot="1">
      <c r="B38" s="11"/>
      <c r="C38" s="167"/>
      <c r="D38" s="168"/>
      <c r="E38" s="168"/>
      <c r="F38" s="168"/>
      <c r="G38" s="168"/>
      <c r="H38" s="168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2"/>
      <c r="Z38" s="16"/>
      <c r="AA38" s="59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1"/>
      <c r="AU38" s="17"/>
      <c r="AV38" s="204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</row>
    <row r="39" spans="2:113" s="26" customFormat="1" ht="17.45" customHeight="1" thickTop="1" thickBot="1">
      <c r="B39" s="11"/>
      <c r="C39" s="165" t="s">
        <v>22</v>
      </c>
      <c r="D39" s="166"/>
      <c r="E39" s="166"/>
      <c r="F39" s="166"/>
      <c r="G39" s="166"/>
      <c r="H39" s="166"/>
      <c r="I39" s="181" t="str">
        <f>IF(I12="",""," "&amp;I12)</f>
        <v/>
      </c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2"/>
      <c r="Z39" s="16"/>
      <c r="AA39" s="29" t="s">
        <v>17</v>
      </c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17"/>
      <c r="AV39" s="204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</row>
    <row r="40" spans="2:113" s="26" customFormat="1" ht="17.25" customHeight="1" thickTop="1">
      <c r="B40" s="11"/>
      <c r="C40" s="167"/>
      <c r="D40" s="168"/>
      <c r="E40" s="168"/>
      <c r="F40" s="168"/>
      <c r="G40" s="168"/>
      <c r="H40" s="168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4"/>
      <c r="Z40" s="16"/>
      <c r="AA40" s="250" t="str">
        <f>IF(AA13="","",AA13)</f>
        <v/>
      </c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2"/>
      <c r="AU40" s="17"/>
      <c r="AV40" s="204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</row>
    <row r="41" spans="2:113" s="26" customFormat="1" ht="17.25" customHeight="1">
      <c r="B41" s="11"/>
      <c r="C41" s="165" t="s">
        <v>23</v>
      </c>
      <c r="D41" s="166"/>
      <c r="E41" s="166"/>
      <c r="F41" s="166"/>
      <c r="G41" s="166"/>
      <c r="H41" s="166"/>
      <c r="I41" s="259" t="str">
        <f>IF(I14="",""," "&amp;I14)</f>
        <v/>
      </c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60"/>
      <c r="Z41" s="16"/>
      <c r="AA41" s="269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1"/>
      <c r="AU41" s="17"/>
      <c r="AV41" s="204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</row>
    <row r="42" spans="2:113" s="26" customFormat="1" ht="17.25" customHeight="1" thickBot="1">
      <c r="B42" s="11"/>
      <c r="C42" s="179"/>
      <c r="D42" s="180"/>
      <c r="E42" s="180"/>
      <c r="F42" s="180"/>
      <c r="G42" s="180"/>
      <c r="H42" s="180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8"/>
      <c r="Z42" s="16"/>
      <c r="AA42" s="272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3"/>
      <c r="AT42" s="274"/>
      <c r="AU42" s="17"/>
      <c r="AV42" s="204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</row>
    <row r="43" spans="2:113" ht="5.0999999999999996" customHeight="1" thickTop="1" thickBot="1">
      <c r="B43" s="3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32"/>
      <c r="AE43" s="32"/>
      <c r="AF43" s="32"/>
      <c r="AG43" s="32"/>
      <c r="AH43" s="32"/>
      <c r="AI43" s="32"/>
      <c r="AJ43" s="32"/>
      <c r="AK43" s="32"/>
      <c r="AL43" s="32"/>
      <c r="AM43" s="2"/>
      <c r="AN43" s="2"/>
      <c r="AO43" s="2"/>
      <c r="AP43" s="2"/>
      <c r="AQ43" s="2"/>
      <c r="AR43" s="2"/>
      <c r="AS43" s="2"/>
      <c r="AT43" s="2"/>
      <c r="AU43" s="10"/>
      <c r="AV43" s="204"/>
      <c r="BE43" s="134"/>
      <c r="BF43" s="134"/>
      <c r="BG43" s="134"/>
      <c r="BH43" s="134"/>
      <c r="BI43" s="134"/>
      <c r="BJ43" s="134"/>
      <c r="BK43" s="134"/>
      <c r="BL43" s="134"/>
      <c r="BM43" s="134"/>
    </row>
    <row r="44" spans="2:113" ht="17.100000000000001" customHeight="1" thickTop="1">
      <c r="B44" s="31"/>
      <c r="C44" s="33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5"/>
      <c r="AA44" s="33" t="s">
        <v>9</v>
      </c>
      <c r="AB44" s="34"/>
      <c r="AC44" s="34"/>
      <c r="AD44" s="34"/>
      <c r="AE44" s="34"/>
      <c r="AF44" s="34"/>
      <c r="AG44" s="34"/>
      <c r="AH44" s="34"/>
      <c r="AI44" s="34"/>
      <c r="AJ44" s="35"/>
      <c r="AP44" s="63"/>
      <c r="AQ44" s="63"/>
      <c r="AR44" s="63"/>
      <c r="AS44" s="63"/>
      <c r="AT44" s="63"/>
      <c r="AU44" s="10"/>
      <c r="AV44" s="204"/>
      <c r="AW44" s="63"/>
      <c r="AX44" s="63"/>
      <c r="AY44" s="63"/>
      <c r="AZ44" s="63"/>
      <c r="BA44" s="63"/>
      <c r="BB44" s="63"/>
      <c r="BC44" s="63"/>
      <c r="BD44" s="63"/>
      <c r="BE44" s="134"/>
      <c r="BF44" s="134"/>
      <c r="BG44" s="134"/>
      <c r="BH44" s="134"/>
      <c r="BI44" s="134"/>
      <c r="BJ44" s="134"/>
      <c r="BK44" s="134"/>
      <c r="BL44" s="134"/>
      <c r="BM44" s="134"/>
    </row>
    <row r="45" spans="2:113" ht="17.100000000000001" customHeight="1">
      <c r="B45" s="31"/>
      <c r="C45" s="159" t="str">
        <f>IF(Q18="","",Q18)</f>
        <v/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1"/>
      <c r="AA45" s="211" t="str">
        <f>IF(AF18="","",AF18)</f>
        <v/>
      </c>
      <c r="AB45" s="212"/>
      <c r="AC45" s="212"/>
      <c r="AD45" s="212"/>
      <c r="AE45" s="212"/>
      <c r="AF45" s="212"/>
      <c r="AG45" s="212"/>
      <c r="AH45" s="212"/>
      <c r="AI45" s="215" t="s">
        <v>13</v>
      </c>
      <c r="AJ45" s="216"/>
      <c r="AP45" s="63"/>
      <c r="AQ45" s="63"/>
      <c r="AR45" s="63"/>
      <c r="AS45" s="63"/>
      <c r="AT45" s="63"/>
      <c r="AU45" s="10"/>
      <c r="AV45" s="204"/>
      <c r="AW45" s="63"/>
      <c r="AX45" s="63"/>
      <c r="AY45" s="63"/>
      <c r="AZ45" s="63"/>
      <c r="BA45" s="63"/>
      <c r="BB45" s="63"/>
      <c r="BC45" s="63"/>
      <c r="BD45" s="63"/>
      <c r="BE45" s="134"/>
      <c r="BF45" s="134"/>
      <c r="BG45" s="134"/>
      <c r="BH45" s="134"/>
      <c r="BI45" s="134"/>
      <c r="BJ45" s="134"/>
      <c r="BK45" s="134"/>
      <c r="BL45" s="134"/>
      <c r="BM45" s="134"/>
    </row>
    <row r="46" spans="2:113" ht="17.100000000000001" customHeight="1" thickBot="1">
      <c r="B46" s="31"/>
      <c r="C46" s="162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4"/>
      <c r="AA46" s="213"/>
      <c r="AB46" s="214"/>
      <c r="AC46" s="214"/>
      <c r="AD46" s="214"/>
      <c r="AE46" s="214"/>
      <c r="AF46" s="214"/>
      <c r="AG46" s="214"/>
      <c r="AH46" s="214"/>
      <c r="AI46" s="217"/>
      <c r="AJ46" s="218"/>
      <c r="AP46" s="63"/>
      <c r="AQ46" s="63"/>
      <c r="AR46" s="63"/>
      <c r="AS46" s="63"/>
      <c r="AT46" s="63"/>
      <c r="AU46" s="10"/>
      <c r="AV46" s="204"/>
      <c r="AW46" s="63"/>
      <c r="AX46" s="63"/>
      <c r="AY46" s="63"/>
      <c r="AZ46" s="63"/>
      <c r="BA46" s="63"/>
      <c r="BB46" s="63"/>
      <c r="BC46" s="63"/>
      <c r="BD46" s="63"/>
      <c r="BE46" s="134"/>
      <c r="BF46" s="134"/>
      <c r="BG46" s="134"/>
      <c r="BH46" s="134"/>
      <c r="BI46" s="134"/>
      <c r="BJ46" s="134"/>
      <c r="BK46" s="134"/>
      <c r="BL46" s="134"/>
      <c r="BM46" s="134"/>
    </row>
    <row r="47" spans="2:113" ht="5.0999999999999996" customHeight="1" thickTop="1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2"/>
      <c r="AN47" s="2"/>
      <c r="AO47" s="2"/>
      <c r="AP47" s="2"/>
      <c r="AQ47" s="2"/>
      <c r="AR47" s="2"/>
      <c r="AS47" s="2"/>
      <c r="AT47" s="2"/>
      <c r="AU47" s="10"/>
      <c r="AV47" s="204"/>
      <c r="BE47" s="134"/>
      <c r="BF47" s="134"/>
      <c r="BG47" s="134"/>
      <c r="BH47" s="134"/>
      <c r="BI47" s="134"/>
      <c r="BJ47" s="134"/>
      <c r="BK47" s="134"/>
      <c r="BL47" s="134"/>
      <c r="BM47" s="134"/>
    </row>
    <row r="48" spans="2:113" ht="17.25" customHeight="1">
      <c r="B48" s="40" t="s">
        <v>10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2"/>
      <c r="AV48" s="204"/>
      <c r="BE48" s="134"/>
      <c r="BF48" s="134"/>
      <c r="BG48" s="134"/>
      <c r="BH48" s="134"/>
      <c r="BI48" s="134"/>
      <c r="BJ48" s="134"/>
      <c r="BK48" s="134"/>
      <c r="BL48" s="134"/>
      <c r="BM48" s="134"/>
    </row>
    <row r="49" spans="2:56" ht="17.25" customHeight="1">
      <c r="B49" s="43" t="s">
        <v>12</v>
      </c>
      <c r="C49" s="44"/>
      <c r="D49" s="44"/>
      <c r="E49" s="44"/>
      <c r="F49" s="44"/>
      <c r="G49" s="44"/>
      <c r="H49" s="44"/>
      <c r="I49" s="44"/>
      <c r="J49" s="44"/>
      <c r="K49" s="44"/>
      <c r="L49" s="43" t="s">
        <v>11</v>
      </c>
      <c r="M49" s="45"/>
      <c r="N49" s="45"/>
      <c r="O49" s="45"/>
      <c r="P49" s="44"/>
      <c r="Q49" s="44"/>
      <c r="R49" s="44"/>
      <c r="S49" s="45"/>
      <c r="T49" s="45"/>
      <c r="U49" s="46"/>
      <c r="V49" s="47" t="s">
        <v>25</v>
      </c>
      <c r="W49" s="45"/>
      <c r="X49" s="45"/>
      <c r="Y49" s="45"/>
      <c r="Z49" s="46"/>
      <c r="AB49" s="2" t="s">
        <v>30</v>
      </c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10"/>
      <c r="AV49" s="204"/>
    </row>
    <row r="50" spans="2:56" ht="17.25" customHeight="1">
      <c r="B50" s="8"/>
      <c r="C50" s="2"/>
      <c r="D50" s="2"/>
      <c r="E50" s="2"/>
      <c r="F50" s="2"/>
      <c r="G50" s="2"/>
      <c r="H50" s="2"/>
      <c r="I50" s="2"/>
      <c r="J50" s="2"/>
      <c r="K50" s="2"/>
      <c r="L50" s="8"/>
      <c r="M50" s="2"/>
      <c r="N50" s="2"/>
      <c r="O50" s="2"/>
      <c r="P50" s="2"/>
      <c r="Q50" s="2"/>
      <c r="R50" s="2"/>
      <c r="S50" s="2"/>
      <c r="T50" s="2"/>
      <c r="U50" s="10"/>
      <c r="V50" s="8"/>
      <c r="W50" s="2"/>
      <c r="X50" s="2"/>
      <c r="Y50" s="2"/>
      <c r="Z50" s="10"/>
      <c r="AC50" s="3" t="s">
        <v>26</v>
      </c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10"/>
      <c r="AV50" s="204"/>
    </row>
    <row r="51" spans="2:56" ht="17.25" customHeight="1">
      <c r="B51" s="8"/>
      <c r="C51" s="2"/>
      <c r="D51" s="2"/>
      <c r="E51" s="2"/>
      <c r="F51" s="2"/>
      <c r="G51" s="2"/>
      <c r="H51" s="2"/>
      <c r="I51" s="2"/>
      <c r="J51" s="2"/>
      <c r="K51" s="2"/>
      <c r="L51" s="8"/>
      <c r="M51" s="2"/>
      <c r="N51" s="2"/>
      <c r="O51" s="2"/>
      <c r="P51" s="2"/>
      <c r="Q51" s="2"/>
      <c r="R51" s="2"/>
      <c r="S51" s="2"/>
      <c r="T51" s="2"/>
      <c r="U51" s="10"/>
      <c r="V51" s="8"/>
      <c r="W51" s="2"/>
      <c r="X51" s="2"/>
      <c r="Y51" s="2"/>
      <c r="Z51" s="10"/>
      <c r="AD51" s="48" t="s">
        <v>32</v>
      </c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10"/>
      <c r="AV51" s="204"/>
      <c r="BB51" s="2"/>
    </row>
    <row r="52" spans="2:56" ht="17.25" customHeight="1">
      <c r="B52" s="8"/>
      <c r="C52" s="2"/>
      <c r="D52" s="2"/>
      <c r="E52" s="2"/>
      <c r="F52" s="2"/>
      <c r="G52" s="2"/>
      <c r="H52" s="2"/>
      <c r="I52" s="2"/>
      <c r="J52" s="2"/>
      <c r="K52" s="2"/>
      <c r="L52" s="8"/>
      <c r="M52" s="2"/>
      <c r="N52" s="2"/>
      <c r="O52" s="2"/>
      <c r="P52" s="2"/>
      <c r="Q52" s="2"/>
      <c r="R52" s="2"/>
      <c r="S52" s="2"/>
      <c r="T52" s="2"/>
      <c r="U52" s="10"/>
      <c r="V52" s="8"/>
      <c r="W52" s="2"/>
      <c r="X52" s="2"/>
      <c r="Y52" s="2"/>
      <c r="Z52" s="10"/>
      <c r="AB52" s="2"/>
      <c r="AC52" s="3" t="s">
        <v>28</v>
      </c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10"/>
      <c r="AV52" s="204"/>
      <c r="BB52" s="2"/>
    </row>
    <row r="53" spans="2:56" ht="17.25" customHeight="1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49"/>
      <c r="M53" s="50"/>
      <c r="N53" s="50"/>
      <c r="O53" s="50"/>
      <c r="P53" s="50"/>
      <c r="Q53" s="50"/>
      <c r="R53" s="50"/>
      <c r="S53" s="50"/>
      <c r="T53" s="50"/>
      <c r="U53" s="51"/>
      <c r="V53" s="49"/>
      <c r="W53" s="50"/>
      <c r="X53" s="50"/>
      <c r="Y53" s="50"/>
      <c r="Z53" s="51"/>
      <c r="AA53" s="49"/>
      <c r="AB53" s="50"/>
      <c r="AC53" s="50"/>
      <c r="AD53" s="52" t="s">
        <v>33</v>
      </c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1"/>
      <c r="AV53" s="204"/>
      <c r="AW53" s="68"/>
      <c r="AX53" s="2"/>
      <c r="BB53" s="48"/>
      <c r="BC53" s="2"/>
    </row>
    <row r="54" spans="2:56">
      <c r="BD54" s="63"/>
    </row>
  </sheetData>
  <sheetProtection algorithmName="SHA-512" hashValue="MswTREbDs370W5LRd/TP+HoqvkP0mkoz6p6oS7RaYNjuD0PYVXHjtx/VcPPKXDPLXN4eNoPqsFUBNEsBSjub8Q==" saltValue="pzphlzonVM1FHowDDgw8Ng==" spinCount="100000" sheet="1" objects="1" scenarios="1" selectLockedCells="1"/>
  <mergeCells count="76">
    <mergeCell ref="AA40:AT42"/>
    <mergeCell ref="I35:Y36"/>
    <mergeCell ref="AE35:AF36"/>
    <mergeCell ref="I41:Y42"/>
    <mergeCell ref="AI35:AJ36"/>
    <mergeCell ref="AM35:AN36"/>
    <mergeCell ref="AO35:AP36"/>
    <mergeCell ref="AA37:AT37"/>
    <mergeCell ref="I37:Y38"/>
    <mergeCell ref="C35:H36"/>
    <mergeCell ref="AC35:AD36"/>
    <mergeCell ref="AA35:AB36"/>
    <mergeCell ref="S7:V7"/>
    <mergeCell ref="Q7:R7"/>
    <mergeCell ref="W7:X7"/>
    <mergeCell ref="AA7:AT7"/>
    <mergeCell ref="AA13:AT15"/>
    <mergeCell ref="I14:Y15"/>
    <mergeCell ref="AK8:AL9"/>
    <mergeCell ref="AA10:AT10"/>
    <mergeCell ref="I7:K7"/>
    <mergeCell ref="N7:P7"/>
    <mergeCell ref="L7:M7"/>
    <mergeCell ref="I8:Y9"/>
    <mergeCell ref="AI8:AJ9"/>
    <mergeCell ref="AG8:AH9"/>
    <mergeCell ref="AE8:AF9"/>
    <mergeCell ref="AC8:AD9"/>
    <mergeCell ref="AF18:AM19"/>
    <mergeCell ref="AE30:AT31"/>
    <mergeCell ref="S30:AC31"/>
    <mergeCell ref="S34:V34"/>
    <mergeCell ref="Q34:R34"/>
    <mergeCell ref="AV1:AV53"/>
    <mergeCell ref="AQ35:AR36"/>
    <mergeCell ref="AS35:AT36"/>
    <mergeCell ref="AK35:AL36"/>
    <mergeCell ref="AA45:AH46"/>
    <mergeCell ref="AI45:AJ46"/>
    <mergeCell ref="AN18:AO19"/>
    <mergeCell ref="AE3:AT4"/>
    <mergeCell ref="S3:AC4"/>
    <mergeCell ref="AS8:AT9"/>
    <mergeCell ref="AQ8:AR9"/>
    <mergeCell ref="AO8:AP9"/>
    <mergeCell ref="AM8:AN9"/>
    <mergeCell ref="AG35:AH36"/>
    <mergeCell ref="W34:X34"/>
    <mergeCell ref="Q18:AD19"/>
    <mergeCell ref="AA8:AB9"/>
    <mergeCell ref="C7:H7"/>
    <mergeCell ref="BA21:BN21"/>
    <mergeCell ref="BD3:BK4"/>
    <mergeCell ref="BE18:BM19"/>
    <mergeCell ref="BA8:BI8"/>
    <mergeCell ref="BA11:BG11"/>
    <mergeCell ref="BA14:BI14"/>
    <mergeCell ref="BJ8:BL8"/>
    <mergeCell ref="BK14:BM14"/>
    <mergeCell ref="BI11:BN11"/>
    <mergeCell ref="C10:H11"/>
    <mergeCell ref="C12:H13"/>
    <mergeCell ref="I10:Y11"/>
    <mergeCell ref="I12:Y13"/>
    <mergeCell ref="C14:H15"/>
    <mergeCell ref="C45:P46"/>
    <mergeCell ref="C8:H9"/>
    <mergeCell ref="N34:P34"/>
    <mergeCell ref="L34:M34"/>
    <mergeCell ref="C18:O19"/>
    <mergeCell ref="C34:H34"/>
    <mergeCell ref="I34:K34"/>
    <mergeCell ref="C41:H42"/>
    <mergeCell ref="C39:H40"/>
    <mergeCell ref="I39:Y40"/>
    <mergeCell ref="C37:H38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heckBox1">
          <controlPr locked="0" defaultSize="0" autoLine="0" autoPict="0" linkedCell="AX9" r:id="rId5">
            <anchor moveWithCells="1">
              <from>
                <xdr:col>27</xdr:col>
                <xdr:colOff>9525</xdr:colOff>
                <xdr:row>9</xdr:row>
                <xdr:rowOff>200025</xdr:rowOff>
              </from>
              <to>
                <xdr:col>34</xdr:col>
                <xdr:colOff>95250</xdr:colOff>
                <xdr:row>10</xdr:row>
                <xdr:rowOff>180975</xdr:rowOff>
              </to>
            </anchor>
          </controlPr>
        </control>
      </mc:Choice>
      <mc:Fallback>
        <control shapeId="1029" r:id="rId4" name="CheckBox1"/>
      </mc:Fallback>
    </mc:AlternateContent>
    <mc:AlternateContent xmlns:mc="http://schemas.openxmlformats.org/markup-compatibility/2006">
      <mc:Choice Requires="x14">
        <control shapeId="1031" r:id="rId6" name="CheckBox2">
          <controlPr locked="0" defaultSize="0" autoLine="0" autoPict="0" linkedCell="AX10" r:id="rId7">
            <anchor moveWithCells="1">
              <from>
                <xdr:col>36</xdr:col>
                <xdr:colOff>19050</xdr:colOff>
                <xdr:row>9</xdr:row>
                <xdr:rowOff>200025</xdr:rowOff>
              </from>
              <to>
                <xdr:col>43</xdr:col>
                <xdr:colOff>152400</xdr:colOff>
                <xdr:row>10</xdr:row>
                <xdr:rowOff>180975</xdr:rowOff>
              </to>
            </anchor>
          </controlPr>
        </control>
      </mc:Choice>
      <mc:Fallback>
        <control shapeId="1031" r:id="rId6" name="CheckBox2"/>
      </mc:Fallback>
    </mc:AlternateContent>
    <mc:AlternateContent xmlns:mc="http://schemas.openxmlformats.org/markup-compatibility/2006">
      <mc:Choice Requires="x14">
        <control shapeId="1032" r:id="rId8" name="CheckBox3">
          <controlPr locked="0" defaultSize="0" autoLine="0" autoPict="0" linkedCell="AX9" r:id="rId9">
            <anchor moveWithCells="1">
              <from>
                <xdr:col>27</xdr:col>
                <xdr:colOff>9525</xdr:colOff>
                <xdr:row>36</xdr:row>
                <xdr:rowOff>200025</xdr:rowOff>
              </from>
              <to>
                <xdr:col>34</xdr:col>
                <xdr:colOff>95250</xdr:colOff>
                <xdr:row>37</xdr:row>
                <xdr:rowOff>180975</xdr:rowOff>
              </to>
            </anchor>
          </controlPr>
        </control>
      </mc:Choice>
      <mc:Fallback>
        <control shapeId="1032" r:id="rId8" name="CheckBox3"/>
      </mc:Fallback>
    </mc:AlternateContent>
    <mc:AlternateContent xmlns:mc="http://schemas.openxmlformats.org/markup-compatibility/2006">
      <mc:Choice Requires="x14">
        <control shapeId="1033" r:id="rId10" name="CheckBox4">
          <controlPr locked="0" defaultSize="0" autoLine="0" autoPict="0" linkedCell="AX10" r:id="rId11">
            <anchor moveWithCells="1">
              <from>
                <xdr:col>36</xdr:col>
                <xdr:colOff>19050</xdr:colOff>
                <xdr:row>36</xdr:row>
                <xdr:rowOff>200025</xdr:rowOff>
              </from>
              <to>
                <xdr:col>43</xdr:col>
                <xdr:colOff>152400</xdr:colOff>
                <xdr:row>37</xdr:row>
                <xdr:rowOff>180975</xdr:rowOff>
              </to>
            </anchor>
          </controlPr>
        </control>
      </mc:Choice>
      <mc:Fallback>
        <control shapeId="1033" r:id="rId10" name="CheckBox4"/>
      </mc:Fallback>
    </mc:AlternateContent>
    <mc:AlternateContent xmlns:mc="http://schemas.openxmlformats.org/markup-compatibility/2006">
      <mc:Choice Requires="x14">
        <control shapeId="1036" r:id="rId12" name="南部税関">
          <controlPr defaultSize="0" autoLine="0" autoPict="0" linkedCell="AX5" r:id="rId13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11</xdr:col>
                <xdr:colOff>0</xdr:colOff>
                <xdr:row>5</xdr:row>
                <xdr:rowOff>200025</xdr:rowOff>
              </to>
            </anchor>
          </controlPr>
        </control>
      </mc:Choice>
      <mc:Fallback>
        <control shapeId="1036" r:id="rId12" name="南部税関"/>
      </mc:Fallback>
    </mc:AlternateContent>
    <mc:AlternateContent xmlns:mc="http://schemas.openxmlformats.org/markup-compatibility/2006">
      <mc:Choice Requires="x14">
        <control shapeId="1038" r:id="rId14" name="CheckBox6">
          <controlPr defaultSize="0" autoLine="0" autoPict="0" linkedCell="AX6" r:id="rId15">
            <anchor moveWithCells="1">
              <from>
                <xdr:col>13</xdr:col>
                <xdr:colOff>0</xdr:colOff>
                <xdr:row>5</xdr:row>
                <xdr:rowOff>0</xdr:rowOff>
              </from>
              <to>
                <xdr:col>21</xdr:col>
                <xdr:colOff>0</xdr:colOff>
                <xdr:row>5</xdr:row>
                <xdr:rowOff>200025</xdr:rowOff>
              </to>
            </anchor>
          </controlPr>
        </control>
      </mc:Choice>
      <mc:Fallback>
        <control shapeId="1038" r:id="rId14" name="CheckBox6"/>
      </mc:Fallback>
    </mc:AlternateContent>
    <mc:AlternateContent xmlns:mc="http://schemas.openxmlformats.org/markup-compatibility/2006">
      <mc:Choice Requires="x14">
        <control shapeId="1039" r:id="rId16" name="CheckBox7">
          <controlPr defaultSize="0" autoLine="0" autoPict="0" linkedCell="AX5" r:id="rId17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11</xdr:col>
                <xdr:colOff>0</xdr:colOff>
                <xdr:row>32</xdr:row>
                <xdr:rowOff>200025</xdr:rowOff>
              </to>
            </anchor>
          </controlPr>
        </control>
      </mc:Choice>
      <mc:Fallback>
        <control shapeId="1039" r:id="rId16" name="CheckBox7"/>
      </mc:Fallback>
    </mc:AlternateContent>
    <mc:AlternateContent xmlns:mc="http://schemas.openxmlformats.org/markup-compatibility/2006">
      <mc:Choice Requires="x14">
        <control shapeId="1040" r:id="rId18" name="CheckBox8">
          <controlPr defaultSize="0" autoLine="0" autoPict="0" linkedCell="AX6" r:id="rId19">
            <anchor moveWithCells="1">
              <from>
                <xdr:col>13</xdr:col>
                <xdr:colOff>0</xdr:colOff>
                <xdr:row>32</xdr:row>
                <xdr:rowOff>0</xdr:rowOff>
              </from>
              <to>
                <xdr:col>21</xdr:col>
                <xdr:colOff>0</xdr:colOff>
                <xdr:row>32</xdr:row>
                <xdr:rowOff>200025</xdr:rowOff>
              </to>
            </anchor>
          </controlPr>
        </control>
      </mc:Choice>
      <mc:Fallback>
        <control shapeId="1040" r:id="rId18" name="CheckBox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24"/>
  <sheetViews>
    <sheetView workbookViewId="0">
      <selection activeCell="F23" sqref="F23"/>
    </sheetView>
  </sheetViews>
  <sheetFormatPr defaultRowHeight="13.5"/>
  <cols>
    <col min="1" max="1" width="3" customWidth="1"/>
    <col min="2" max="2" width="9" style="71"/>
    <col min="4" max="4" width="11.375" customWidth="1"/>
  </cols>
  <sheetData>
    <row r="2" spans="2:24">
      <c r="B2" s="7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U2" s="1"/>
      <c r="V2" s="1"/>
      <c r="W2" s="1"/>
    </row>
    <row r="3" spans="2:24">
      <c r="C3" s="1">
        <v>1</v>
      </c>
      <c r="D3" s="93" t="s">
        <v>41</v>
      </c>
      <c r="E3" s="94"/>
      <c r="F3" s="95" t="s">
        <v>46</v>
      </c>
      <c r="G3" s="96"/>
      <c r="H3" s="95"/>
      <c r="I3" s="95"/>
      <c r="J3" s="97"/>
      <c r="T3" s="70"/>
      <c r="U3" s="70"/>
      <c r="V3" s="70"/>
    </row>
    <row r="4" spans="2:24">
      <c r="C4" s="1"/>
      <c r="D4" s="155"/>
      <c r="E4" s="156"/>
      <c r="F4" s="101"/>
      <c r="G4" s="157"/>
      <c r="H4" s="101"/>
      <c r="I4" s="101"/>
      <c r="J4" s="103"/>
      <c r="T4" s="70"/>
      <c r="U4" s="70"/>
      <c r="V4" s="70"/>
    </row>
    <row r="5" spans="2:24">
      <c r="C5" s="1"/>
      <c r="D5" s="155"/>
      <c r="E5" s="156"/>
      <c r="F5" s="101"/>
      <c r="G5" s="157">
        <v>0.54166666666666663</v>
      </c>
      <c r="H5" s="101" t="s">
        <v>44</v>
      </c>
      <c r="I5" s="101" t="s">
        <v>93</v>
      </c>
      <c r="J5" s="103"/>
      <c r="T5" s="70"/>
      <c r="U5" s="70"/>
      <c r="V5" s="70"/>
    </row>
    <row r="6" spans="2:24">
      <c r="D6" s="98"/>
      <c r="E6" s="99"/>
      <c r="F6" s="100"/>
      <c r="G6" s="158">
        <v>0.66666666666666663</v>
      </c>
      <c r="H6" s="101" t="s">
        <v>45</v>
      </c>
      <c r="I6" s="102" t="s">
        <v>92</v>
      </c>
      <c r="J6" s="103"/>
      <c r="T6" s="70"/>
      <c r="U6" s="70"/>
      <c r="V6" s="70"/>
    </row>
    <row r="7" spans="2:24">
      <c r="C7" s="70"/>
      <c r="D7" s="112"/>
      <c r="E7" s="99"/>
      <c r="G7" s="157"/>
      <c r="H7" s="113"/>
      <c r="I7" s="99"/>
      <c r="J7" s="103"/>
      <c r="T7" s="69"/>
      <c r="U7" s="69"/>
      <c r="V7" s="69"/>
    </row>
    <row r="8" spans="2:24">
      <c r="C8" s="70"/>
      <c r="D8" s="104"/>
      <c r="E8" s="105"/>
      <c r="F8" s="101" t="s">
        <v>47</v>
      </c>
      <c r="G8" s="107"/>
      <c r="H8" s="116"/>
      <c r="I8" s="105"/>
      <c r="J8" s="108"/>
      <c r="T8" s="69"/>
      <c r="U8" s="69"/>
      <c r="V8" s="69"/>
    </row>
    <row r="9" spans="2:24">
      <c r="C9" s="73">
        <v>2</v>
      </c>
      <c r="D9" s="93" t="s">
        <v>56</v>
      </c>
      <c r="E9" s="109"/>
      <c r="F9" s="95" t="s">
        <v>52</v>
      </c>
      <c r="G9" s="110">
        <v>0.7909722222222223</v>
      </c>
      <c r="H9" s="95" t="s">
        <v>44</v>
      </c>
      <c r="I9" s="111" t="s">
        <v>51</v>
      </c>
      <c r="J9" s="97"/>
      <c r="T9" s="70"/>
      <c r="U9" s="69"/>
      <c r="V9" s="69"/>
    </row>
    <row r="10" spans="2:24">
      <c r="C10" s="70"/>
      <c r="D10" s="112"/>
      <c r="E10" s="99"/>
      <c r="F10" s="99"/>
      <c r="G10" s="113">
        <v>0.875</v>
      </c>
      <c r="H10" s="101" t="s">
        <v>45</v>
      </c>
      <c r="I10" s="101" t="s">
        <v>50</v>
      </c>
      <c r="J10" s="103"/>
      <c r="T10" s="70"/>
      <c r="U10" s="69"/>
      <c r="V10" s="69"/>
    </row>
    <row r="11" spans="2:24">
      <c r="C11" s="70"/>
      <c r="D11" s="112"/>
      <c r="E11" s="99"/>
      <c r="F11" s="101" t="s">
        <v>54</v>
      </c>
      <c r="G11" s="113">
        <v>0.39513888888888887</v>
      </c>
      <c r="H11" s="101" t="s">
        <v>44</v>
      </c>
      <c r="I11" s="71" t="s">
        <v>53</v>
      </c>
      <c r="J11" s="103"/>
      <c r="T11" s="70"/>
      <c r="U11" s="69"/>
      <c r="V11" s="69"/>
    </row>
    <row r="12" spans="2:24">
      <c r="C12" s="70"/>
      <c r="D12" s="112"/>
      <c r="E12" s="99"/>
      <c r="F12" s="99"/>
      <c r="G12" s="114">
        <v>0.70833333333333337</v>
      </c>
      <c r="H12" s="101" t="s">
        <v>45</v>
      </c>
      <c r="I12" s="71" t="s">
        <v>55</v>
      </c>
      <c r="J12" s="103"/>
      <c r="T12" s="70"/>
      <c r="U12" s="69"/>
      <c r="V12" s="69"/>
    </row>
    <row r="13" spans="2:24">
      <c r="C13" s="70"/>
      <c r="D13" s="115"/>
      <c r="E13" s="105"/>
      <c r="F13" s="105"/>
      <c r="G13" s="116">
        <v>0.95833333333333337</v>
      </c>
      <c r="H13" s="105"/>
      <c r="I13" s="105"/>
      <c r="J13" s="117"/>
      <c r="K13" s="70"/>
      <c r="L13" s="70"/>
      <c r="O13" s="70"/>
      <c r="P13" s="70"/>
      <c r="Q13" s="70"/>
      <c r="T13" s="69"/>
      <c r="U13" s="70"/>
      <c r="V13" s="69"/>
      <c r="W13" s="69"/>
      <c r="X13" s="69"/>
    </row>
    <row r="14" spans="2:24">
      <c r="C14" s="70"/>
      <c r="D14" s="70"/>
      <c r="G14" s="70"/>
      <c r="H14" s="70"/>
      <c r="I14" s="70"/>
      <c r="J14" s="70"/>
      <c r="M14" s="69"/>
      <c r="N14" s="69"/>
      <c r="O14" s="69"/>
      <c r="P14" s="69"/>
      <c r="Q14" s="69"/>
      <c r="T14" s="69"/>
      <c r="U14" s="69"/>
      <c r="V14" s="69"/>
      <c r="W14" s="69"/>
      <c r="X14" s="69"/>
    </row>
    <row r="15" spans="2:24">
      <c r="C15" s="92" t="s">
        <v>84</v>
      </c>
      <c r="D15" s="118"/>
      <c r="E15" s="119" t="s">
        <v>85</v>
      </c>
      <c r="F15" s="120" t="s">
        <v>86</v>
      </c>
      <c r="H15" s="1">
        <v>0</v>
      </c>
      <c r="I15" s="1" t="str">
        <f>"受付時間外"</f>
        <v>受付時間外</v>
      </c>
      <c r="J15" s="70"/>
      <c r="M15" s="69"/>
      <c r="N15" s="69"/>
      <c r="O15" s="69"/>
      <c r="P15" s="69"/>
      <c r="Q15" s="69"/>
      <c r="T15" s="69"/>
      <c r="U15" s="69"/>
      <c r="V15" s="69"/>
      <c r="W15" s="69"/>
      <c r="X15" s="69"/>
    </row>
    <row r="16" spans="2:24">
      <c r="D16" s="121"/>
      <c r="E16" s="122" t="e">
        <f>DATEVALUE(Sheet1!AA8&amp;Sheet1!AC8&amp;Sheet1!AE8&amp;Sheet1!AG8&amp;Sheet1!AI8&amp;Sheet1!AK8)</f>
        <v>#VALUE!</v>
      </c>
      <c r="F16" s="152" t="e">
        <f>TIMEVALUE(Sheet1!AM8&amp;Sheet1!AO8&amp;Sheet1!AQ8&amp;Sheet1!AS8)</f>
        <v>#VALUE!</v>
      </c>
      <c r="H16" s="1">
        <v>1</v>
      </c>
      <c r="I16" s="74">
        <v>4000</v>
      </c>
      <c r="J16" s="70"/>
      <c r="M16" s="70"/>
      <c r="N16" s="70"/>
      <c r="O16" s="70"/>
      <c r="P16" s="70"/>
      <c r="Q16" s="70"/>
      <c r="T16" s="70"/>
      <c r="U16" s="70"/>
      <c r="V16" s="70"/>
      <c r="W16" s="70"/>
      <c r="X16" s="70"/>
    </row>
    <row r="17" spans="3:25">
      <c r="D17" s="100"/>
      <c r="E17" s="123"/>
      <c r="F17" s="100"/>
      <c r="H17" s="1">
        <v>2</v>
      </c>
      <c r="I17" s="74">
        <v>6000</v>
      </c>
      <c r="J17" s="70"/>
      <c r="M17" s="70"/>
      <c r="N17" s="70"/>
      <c r="O17" s="70"/>
      <c r="P17" s="70"/>
      <c r="Q17" s="70"/>
      <c r="T17" s="70"/>
      <c r="U17" s="70"/>
      <c r="V17" s="70"/>
      <c r="W17" s="70"/>
      <c r="X17" s="70"/>
    </row>
    <row r="18" spans="3:25">
      <c r="C18" s="87" t="s">
        <v>79</v>
      </c>
      <c r="D18" s="124" t="s">
        <v>76</v>
      </c>
      <c r="E18" s="125" t="s">
        <v>77</v>
      </c>
      <c r="F18" s="126" t="s">
        <v>78</v>
      </c>
      <c r="G18" s="70"/>
      <c r="H18" s="1">
        <v>3</v>
      </c>
      <c r="I18" s="74">
        <v>12000</v>
      </c>
      <c r="J18" s="7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3:25">
      <c r="C19" s="70"/>
      <c r="D19" s="127" t="str">
        <f>IF(Sheet1!AX7=FALSE,IF(AND(Sheet1!AX5=TRUE,Sheet1!AX6=TRUE),9,""),IF(Sheet1!AX5=TRUE,1,2))</f>
        <v/>
      </c>
      <c r="E19" s="128" t="e">
        <f>IF(OR(WEEKDAY(E16,3)&gt;=5,E20=1),2,1)</f>
        <v>#VALUE!</v>
      </c>
      <c r="F19" s="129" t="e">
        <f>IF(E19=1,IF(F16&lt;=G6,1,2),2)</f>
        <v>#VALUE!</v>
      </c>
      <c r="G19" s="70"/>
      <c r="H19" s="1">
        <v>4</v>
      </c>
      <c r="I19" s="74">
        <v>6000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3:25">
      <c r="C20" s="70"/>
      <c r="D20" s="130" t="s">
        <v>80</v>
      </c>
      <c r="E20" s="154">
        <f>IF(ISERROR(VLOOKUP(E16,#REF!,2,0)),0,1)</f>
        <v>0</v>
      </c>
      <c r="F20" s="132"/>
      <c r="G20" s="70"/>
      <c r="H20" s="1">
        <v>5</v>
      </c>
      <c r="I20" s="74">
        <v>12000</v>
      </c>
      <c r="J20" s="1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3:25">
      <c r="C21" s="69"/>
      <c r="D21" s="69"/>
      <c r="E21" s="69"/>
      <c r="F21" s="70"/>
      <c r="G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3:25">
      <c r="C22" s="69"/>
      <c r="D22" s="69"/>
      <c r="E22" s="88" t="s">
        <v>81</v>
      </c>
      <c r="F22" s="89" t="b">
        <f>IF(D19=1,IF(E19=1,IF(AND(F16&gt;=G5,F16&lt;=G6),1,0),0),IF(D19=2,IF(E19=1,IF(F16&lt;=G9,0,IF(F16&lt;=G10,3,IF(F16&gt;G13,0,4))),IF(E19=2,IF(F16&lt;=G11,0,IF(F16&lt;=G12,4,IF(F16&gt;G13,0,5)))))))</f>
        <v>0</v>
      </c>
      <c r="G22" s="1"/>
      <c r="H22">
        <v>1</v>
      </c>
      <c r="I22" t="s">
        <v>87</v>
      </c>
      <c r="J22" s="69"/>
    </row>
    <row r="23" spans="3:25">
      <c r="C23" s="69"/>
      <c r="D23" s="69"/>
      <c r="E23" s="90" t="s">
        <v>82</v>
      </c>
      <c r="F23" s="91">
        <f>IF(D19="",0,VLOOKUP(F22,H15:I20,2,0))</f>
        <v>0</v>
      </c>
      <c r="G23" s="1"/>
      <c r="H23">
        <v>2</v>
      </c>
      <c r="I23" t="s">
        <v>56</v>
      </c>
    </row>
    <row r="24" spans="3:25">
      <c r="C24" s="69"/>
      <c r="D24" s="69"/>
      <c r="E24" s="69"/>
      <c r="F24" s="70"/>
      <c r="G24" s="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B36"/>
  <sheetViews>
    <sheetView workbookViewId="0">
      <selection activeCell="I19" sqref="I19"/>
    </sheetView>
  </sheetViews>
  <sheetFormatPr defaultRowHeight="13.5"/>
  <cols>
    <col min="1" max="1" width="3" customWidth="1"/>
    <col min="2" max="2" width="13" style="71" customWidth="1"/>
    <col min="3" max="3" width="2.5" style="75" bestFit="1" customWidth="1"/>
    <col min="4" max="4" width="10.5" style="76" customWidth="1"/>
    <col min="5" max="5" width="9" style="71"/>
    <col min="7" max="7" width="11.375" customWidth="1"/>
  </cols>
  <sheetData>
    <row r="2" spans="2:27">
      <c r="B2" s="77" t="s">
        <v>58</v>
      </c>
      <c r="C2" s="78"/>
      <c r="D2" s="79"/>
      <c r="E2" s="77"/>
      <c r="F2" s="1"/>
      <c r="G2" s="1"/>
      <c r="H2" s="1"/>
      <c r="I2" s="1"/>
      <c r="J2" s="1"/>
      <c r="K2" s="1"/>
      <c r="L2" s="1"/>
      <c r="M2" s="1"/>
      <c r="N2" s="1"/>
      <c r="O2" s="1" t="b">
        <f>IF(D18=1,IF(E18=1,IF(F15&lt;=G3,0,IF(F15&lt;=G5,0,IF(F15&lt;=G4,1,IF(F15&gt;G7,0,2)))),0),IF(D18=2,IF(E18=1,IF(F15&lt;=G8,0,IF(F15&lt;=G9,3,IF(F15&gt;G12,0,4))),IF(E18=2,IF(F15&lt;=G10,0,IF(F15&lt;=G11,5,IF(F15&gt;G12,0,6)))))))</f>
        <v>0</v>
      </c>
      <c r="P2" s="1"/>
      <c r="X2" s="1"/>
      <c r="Y2" s="1"/>
      <c r="Z2" s="1"/>
    </row>
    <row r="3" spans="2:27">
      <c r="B3" s="80">
        <v>41275</v>
      </c>
      <c r="C3" s="78">
        <v>1</v>
      </c>
      <c r="D3" s="79" t="s">
        <v>59</v>
      </c>
      <c r="F3" s="1">
        <v>1</v>
      </c>
      <c r="G3" s="93" t="s">
        <v>41</v>
      </c>
      <c r="H3" s="94"/>
      <c r="I3" s="95" t="s">
        <v>46</v>
      </c>
      <c r="J3" s="96">
        <v>0.3743055555555555</v>
      </c>
      <c r="K3" s="95" t="s">
        <v>44</v>
      </c>
      <c r="L3" s="95" t="s">
        <v>48</v>
      </c>
      <c r="M3" s="97"/>
      <c r="W3" s="70"/>
      <c r="X3" s="70"/>
      <c r="Y3" s="70"/>
    </row>
    <row r="4" spans="2:27">
      <c r="B4" s="80">
        <v>41288</v>
      </c>
      <c r="C4" s="78">
        <v>1</v>
      </c>
      <c r="D4" s="79" t="s">
        <v>60</v>
      </c>
      <c r="G4" s="98"/>
      <c r="H4" s="99"/>
      <c r="I4" s="100"/>
      <c r="J4" s="100"/>
      <c r="K4" s="101" t="s">
        <v>45</v>
      </c>
      <c r="L4" s="102" t="s">
        <v>49</v>
      </c>
      <c r="M4" s="103"/>
      <c r="W4" s="70"/>
      <c r="X4" s="70"/>
      <c r="Y4" s="70"/>
    </row>
    <row r="5" spans="2:27">
      <c r="B5" s="80">
        <v>41316</v>
      </c>
      <c r="C5" s="78">
        <v>1</v>
      </c>
      <c r="D5" s="79" t="s">
        <v>62</v>
      </c>
      <c r="F5" s="70"/>
      <c r="G5" s="104"/>
      <c r="H5" s="105"/>
      <c r="I5" s="106" t="s">
        <v>47</v>
      </c>
      <c r="J5" s="107">
        <v>0.75</v>
      </c>
      <c r="K5" s="116">
        <v>0.79166666666666663</v>
      </c>
      <c r="L5" s="105"/>
      <c r="M5" s="108"/>
      <c r="W5" s="69"/>
      <c r="X5" s="69"/>
      <c r="Y5" s="69"/>
    </row>
    <row r="6" spans="2:27">
      <c r="B6" s="80">
        <v>41353</v>
      </c>
      <c r="C6" s="78">
        <v>1</v>
      </c>
      <c r="D6" s="79" t="s">
        <v>63</v>
      </c>
      <c r="F6" s="73">
        <v>2</v>
      </c>
      <c r="G6" s="93" t="s">
        <v>56</v>
      </c>
      <c r="H6" s="109"/>
      <c r="I6" s="95" t="s">
        <v>52</v>
      </c>
      <c r="J6" s="110">
        <v>0.7909722222222223</v>
      </c>
      <c r="K6" s="95" t="s">
        <v>44</v>
      </c>
      <c r="L6" s="111" t="s">
        <v>51</v>
      </c>
      <c r="M6" s="97"/>
      <c r="W6" s="70"/>
      <c r="X6" s="69"/>
      <c r="Y6" s="69"/>
    </row>
    <row r="7" spans="2:27">
      <c r="B7" s="80">
        <v>41393</v>
      </c>
      <c r="C7" s="78">
        <v>1</v>
      </c>
      <c r="D7" s="79" t="s">
        <v>64</v>
      </c>
      <c r="F7" s="70"/>
      <c r="G7" s="112"/>
      <c r="H7" s="99"/>
      <c r="I7" s="99"/>
      <c r="J7" s="113">
        <v>0.875</v>
      </c>
      <c r="K7" s="101" t="s">
        <v>45</v>
      </c>
      <c r="L7" s="101" t="s">
        <v>50</v>
      </c>
      <c r="M7" s="103"/>
      <c r="W7" s="70"/>
      <c r="X7" s="69"/>
      <c r="Y7" s="69"/>
    </row>
    <row r="8" spans="2:27">
      <c r="B8" s="80">
        <v>41397</v>
      </c>
      <c r="C8" s="78">
        <v>1</v>
      </c>
      <c r="D8" s="79" t="s">
        <v>65</v>
      </c>
      <c r="F8" s="70"/>
      <c r="G8" s="112"/>
      <c r="H8" s="99"/>
      <c r="I8" s="101" t="s">
        <v>54</v>
      </c>
      <c r="J8" s="113">
        <v>0.39513888888888887</v>
      </c>
      <c r="K8" s="101" t="s">
        <v>44</v>
      </c>
      <c r="L8" s="71" t="s">
        <v>53</v>
      </c>
      <c r="M8" s="103"/>
      <c r="W8" s="70"/>
      <c r="X8" s="69"/>
      <c r="Y8" s="69"/>
    </row>
    <row r="9" spans="2:27">
      <c r="B9" s="80">
        <v>41398</v>
      </c>
      <c r="C9" s="78">
        <v>1</v>
      </c>
      <c r="D9" s="79" t="s">
        <v>66</v>
      </c>
      <c r="F9" s="70"/>
      <c r="G9" s="112"/>
      <c r="H9" s="99"/>
      <c r="I9" s="99"/>
      <c r="J9" s="114">
        <v>0.70833333333333337</v>
      </c>
      <c r="K9" s="101" t="s">
        <v>45</v>
      </c>
      <c r="L9" s="71" t="s">
        <v>55</v>
      </c>
      <c r="M9" s="103"/>
      <c r="W9" s="70"/>
      <c r="X9" s="69"/>
      <c r="Y9" s="69"/>
    </row>
    <row r="10" spans="2:27">
      <c r="B10" s="80">
        <v>41399</v>
      </c>
      <c r="C10" s="78">
        <v>1</v>
      </c>
      <c r="D10" s="79" t="s">
        <v>67</v>
      </c>
      <c r="F10" s="70"/>
      <c r="G10" s="115"/>
      <c r="H10" s="105"/>
      <c r="I10" s="105"/>
      <c r="J10" s="116">
        <v>0.95833333333333337</v>
      </c>
      <c r="K10" s="105"/>
      <c r="L10" s="105"/>
      <c r="M10" s="117"/>
      <c r="N10" s="70"/>
      <c r="O10" s="70"/>
      <c r="R10" s="70"/>
      <c r="S10" s="70"/>
      <c r="T10" s="70"/>
      <c r="W10" s="69"/>
      <c r="X10" s="70"/>
      <c r="Y10" s="69"/>
      <c r="Z10" s="69"/>
      <c r="AA10" s="69"/>
    </row>
    <row r="11" spans="2:27">
      <c r="B11" s="80">
        <v>41400</v>
      </c>
      <c r="C11" s="78">
        <v>1</v>
      </c>
      <c r="D11" s="79" t="s">
        <v>61</v>
      </c>
      <c r="F11" s="70"/>
      <c r="G11" s="70"/>
      <c r="J11" s="70"/>
      <c r="K11" s="70"/>
      <c r="L11" s="70"/>
      <c r="M11" s="70"/>
      <c r="P11" s="69"/>
      <c r="Q11" s="69"/>
      <c r="R11" s="69"/>
      <c r="S11" s="69"/>
      <c r="T11" s="69"/>
      <c r="W11" s="69"/>
      <c r="X11" s="69"/>
      <c r="Y11" s="69"/>
      <c r="Z11" s="69"/>
      <c r="AA11" s="69"/>
    </row>
    <row r="12" spans="2:27">
      <c r="B12" s="80">
        <v>41470</v>
      </c>
      <c r="C12" s="78">
        <v>1</v>
      </c>
      <c r="D12" s="79" t="s">
        <v>68</v>
      </c>
      <c r="F12" s="92" t="s">
        <v>84</v>
      </c>
      <c r="G12" s="118"/>
      <c r="H12" s="119" t="s">
        <v>85</v>
      </c>
      <c r="I12" s="120" t="s">
        <v>78</v>
      </c>
      <c r="K12" s="1">
        <v>0</v>
      </c>
      <c r="L12" s="1" t="s">
        <v>57</v>
      </c>
      <c r="M12" s="70"/>
      <c r="P12" s="69"/>
      <c r="Q12" s="69"/>
      <c r="R12" s="69"/>
      <c r="S12" s="69"/>
      <c r="T12" s="69"/>
      <c r="W12" s="69"/>
      <c r="X12" s="69"/>
      <c r="Y12" s="69"/>
      <c r="Z12" s="69"/>
      <c r="AA12" s="69"/>
    </row>
    <row r="13" spans="2:27">
      <c r="B13" s="80">
        <v>41533</v>
      </c>
      <c r="C13" s="78">
        <v>1</v>
      </c>
      <c r="D13" s="79" t="s">
        <v>69</v>
      </c>
      <c r="G13" s="121"/>
      <c r="H13" s="122" t="e">
        <f>DATEVALUE(Sheet1!AA8&amp;Sheet1!AC8&amp;Sheet1!AE8&amp;Sheet1!AG8&amp;Sheet1!AI8&amp;Sheet1!AK8)</f>
        <v>#VALUE!</v>
      </c>
      <c r="I13" s="152" t="e">
        <f>TIMEVALUE(Sheet1!AM8&amp;Sheet1!AO8&amp;Sheet1!AQ8&amp;Sheet1!AS8)</f>
        <v>#VALUE!</v>
      </c>
      <c r="K13" s="69">
        <v>1</v>
      </c>
      <c r="L13" s="74">
        <v>1500</v>
      </c>
      <c r="M13" s="70"/>
      <c r="P13" s="70"/>
      <c r="Q13" s="70"/>
      <c r="R13" s="70"/>
      <c r="S13" s="70"/>
      <c r="T13" s="70"/>
      <c r="W13" s="70"/>
      <c r="X13" s="70"/>
      <c r="Y13" s="70"/>
      <c r="Z13" s="70"/>
      <c r="AA13" s="70"/>
    </row>
    <row r="14" spans="2:27">
      <c r="B14" s="80">
        <v>41540</v>
      </c>
      <c r="C14" s="78">
        <v>1</v>
      </c>
      <c r="D14" s="79" t="s">
        <v>70</v>
      </c>
      <c r="G14" s="100"/>
      <c r="H14" s="123"/>
      <c r="I14" s="100"/>
      <c r="K14" s="69">
        <v>2</v>
      </c>
      <c r="L14" s="74">
        <v>4500</v>
      </c>
      <c r="M14" s="70"/>
      <c r="P14" s="70"/>
      <c r="Q14" s="70"/>
      <c r="R14" s="70"/>
      <c r="S14" s="70"/>
      <c r="T14" s="70"/>
      <c r="W14" s="70"/>
      <c r="X14" s="70"/>
      <c r="Y14" s="70"/>
      <c r="Z14" s="70"/>
      <c r="AA14" s="70"/>
    </row>
    <row r="15" spans="2:27">
      <c r="B15" s="80">
        <v>41561</v>
      </c>
      <c r="C15" s="78">
        <v>1</v>
      </c>
      <c r="D15" s="79" t="s">
        <v>71</v>
      </c>
      <c r="F15" s="87" t="s">
        <v>79</v>
      </c>
      <c r="G15" s="124" t="s">
        <v>76</v>
      </c>
      <c r="H15" s="125" t="s">
        <v>77</v>
      </c>
      <c r="I15" s="126" t="s">
        <v>78</v>
      </c>
      <c r="J15" s="70"/>
      <c r="K15" s="69">
        <v>3</v>
      </c>
      <c r="L15" s="74">
        <v>6000</v>
      </c>
      <c r="M15" s="7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>
      <c r="B16" s="80">
        <v>41581</v>
      </c>
      <c r="C16" s="78">
        <v>1</v>
      </c>
      <c r="D16" s="79" t="s">
        <v>72</v>
      </c>
      <c r="F16" s="70"/>
      <c r="G16" s="127" t="str">
        <f>IF(Sheet1!AX7=FALSE,IF(AND(Sheet1!AX5=TRUE,Sheet1!AX6=TRUE),9,""),IF(Sheet1!AX5=TRUE,1,2))</f>
        <v/>
      </c>
      <c r="H16" s="128" t="e">
        <f>IF(OR(WEEKDAY(H13,3)&gt;=5,H17=1),2,1)</f>
        <v>#VALUE!</v>
      </c>
      <c r="I16" s="129" t="e">
        <f>IF(H16=1,IF(I13&lt;=J5,1,2),2)</f>
        <v>#VALUE!</v>
      </c>
      <c r="J16" s="70"/>
      <c r="K16" s="69">
        <v>4</v>
      </c>
      <c r="L16" s="74">
        <v>12000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8">
      <c r="B17" s="80">
        <v>41582</v>
      </c>
      <c r="C17" s="78">
        <v>1</v>
      </c>
      <c r="D17" s="79" t="s">
        <v>61</v>
      </c>
      <c r="F17" s="70"/>
      <c r="G17" s="130" t="s">
        <v>80</v>
      </c>
      <c r="H17" s="131">
        <f>IF(ISERROR(VLOOKUP(H13,B:D,2,0)),0,1)</f>
        <v>0</v>
      </c>
      <c r="I17" s="132"/>
      <c r="J17" s="70"/>
      <c r="K17" s="69">
        <v>5</v>
      </c>
      <c r="L17" s="74">
        <v>6000</v>
      </c>
      <c r="M17" s="1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</row>
    <row r="18" spans="2:28">
      <c r="B18" s="80">
        <v>41601</v>
      </c>
      <c r="C18" s="78">
        <v>1</v>
      </c>
      <c r="D18" s="79" t="s">
        <v>73</v>
      </c>
      <c r="F18" s="69"/>
      <c r="G18" s="69"/>
      <c r="H18" s="69"/>
      <c r="I18" s="70"/>
      <c r="J18" s="69"/>
      <c r="K18" s="69">
        <v>6</v>
      </c>
      <c r="L18" s="74">
        <v>12000</v>
      </c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</row>
    <row r="19" spans="2:28">
      <c r="B19" s="80">
        <v>41631</v>
      </c>
      <c r="C19" s="78">
        <v>1</v>
      </c>
      <c r="D19" s="79" t="s">
        <v>74</v>
      </c>
      <c r="F19" s="69"/>
      <c r="G19" s="69"/>
      <c r="H19" s="88" t="s">
        <v>81</v>
      </c>
      <c r="I19" s="89" t="b">
        <f>IF(G16=1,IF(H16=1,IF(I13&lt;=J3,0,IF(I13&lt;=J5,1,IF(I13&gt;K5,0,2))),0),IF(G16=2,IF(H16=1,IF(I13&lt;=J6,0,IF(I13&lt;=J7,3,IF(I13&gt;J10,0,4))),IF(H16=2,IF(I13&lt;=J8,0,IF(I13&lt;=J9,5,IF(I13&gt;J10,0,6)))))))</f>
        <v>0</v>
      </c>
      <c r="J19" s="1"/>
      <c r="M19" s="69"/>
    </row>
    <row r="20" spans="2:28">
      <c r="B20" s="80">
        <v>41640</v>
      </c>
      <c r="C20" s="78">
        <v>1</v>
      </c>
      <c r="D20" s="79" t="s">
        <v>59</v>
      </c>
      <c r="F20" s="69"/>
      <c r="G20" s="69"/>
      <c r="H20" s="90" t="s">
        <v>82</v>
      </c>
      <c r="I20" s="91">
        <f>IF(G16="",0,VLOOKUP(I19,K12:L18,2,0))</f>
        <v>0</v>
      </c>
      <c r="J20" s="1"/>
      <c r="K20">
        <v>1</v>
      </c>
      <c r="L20" t="s">
        <v>87</v>
      </c>
    </row>
    <row r="21" spans="2:28">
      <c r="B21" s="80">
        <v>41652</v>
      </c>
      <c r="C21" s="78">
        <v>1</v>
      </c>
      <c r="D21" s="79" t="s">
        <v>60</v>
      </c>
      <c r="F21" s="69"/>
      <c r="G21" s="69"/>
      <c r="H21" s="69"/>
      <c r="I21" s="70"/>
      <c r="J21" s="1"/>
      <c r="K21">
        <v>2</v>
      </c>
      <c r="L21" t="s">
        <v>56</v>
      </c>
    </row>
    <row r="22" spans="2:28">
      <c r="B22" s="80">
        <v>41681</v>
      </c>
      <c r="C22" s="78">
        <v>1</v>
      </c>
      <c r="D22" s="79" t="s">
        <v>62</v>
      </c>
    </row>
    <row r="23" spans="2:28">
      <c r="B23" s="80">
        <v>41719</v>
      </c>
      <c r="C23" s="78">
        <v>1</v>
      </c>
      <c r="D23" s="79" t="s">
        <v>63</v>
      </c>
    </row>
    <row r="24" spans="2:28">
      <c r="B24" s="80">
        <v>41758</v>
      </c>
      <c r="C24" s="78">
        <v>1</v>
      </c>
      <c r="D24" s="79" t="s">
        <v>64</v>
      </c>
    </row>
    <row r="25" spans="2:28">
      <c r="B25" s="80">
        <v>41762</v>
      </c>
      <c r="C25" s="78">
        <v>1</v>
      </c>
      <c r="D25" s="79" t="s">
        <v>65</v>
      </c>
    </row>
    <row r="26" spans="2:28">
      <c r="B26" s="80">
        <v>41763</v>
      </c>
      <c r="C26" s="78">
        <v>1</v>
      </c>
      <c r="D26" s="79" t="s">
        <v>66</v>
      </c>
    </row>
    <row r="27" spans="2:28">
      <c r="B27" s="80">
        <v>41764</v>
      </c>
      <c r="C27" s="78">
        <v>1</v>
      </c>
      <c r="D27" s="79" t="s">
        <v>67</v>
      </c>
    </row>
    <row r="28" spans="2:28">
      <c r="B28" s="80">
        <v>41765</v>
      </c>
      <c r="C28" s="78">
        <v>1</v>
      </c>
      <c r="D28" s="79" t="s">
        <v>61</v>
      </c>
    </row>
    <row r="29" spans="2:28">
      <c r="B29" s="80">
        <v>41841</v>
      </c>
      <c r="C29" s="78">
        <v>1</v>
      </c>
      <c r="D29" s="79" t="s">
        <v>68</v>
      </c>
    </row>
    <row r="30" spans="2:28">
      <c r="B30" s="80">
        <v>41897</v>
      </c>
      <c r="C30" s="78">
        <v>1</v>
      </c>
      <c r="D30" s="79" t="s">
        <v>69</v>
      </c>
    </row>
    <row r="31" spans="2:28">
      <c r="B31" s="80">
        <v>41905</v>
      </c>
      <c r="C31" s="78">
        <v>1</v>
      </c>
      <c r="D31" s="79" t="s">
        <v>70</v>
      </c>
    </row>
    <row r="32" spans="2:28">
      <c r="B32" s="80">
        <v>41925</v>
      </c>
      <c r="C32" s="78">
        <v>1</v>
      </c>
      <c r="D32" s="79" t="s">
        <v>71</v>
      </c>
    </row>
    <row r="33" spans="2:4">
      <c r="B33" s="80">
        <v>41946</v>
      </c>
      <c r="C33" s="78">
        <v>1</v>
      </c>
      <c r="D33" s="79" t="s">
        <v>72</v>
      </c>
    </row>
    <row r="34" spans="2:4">
      <c r="B34" s="80">
        <v>41966</v>
      </c>
      <c r="C34" s="78">
        <v>1</v>
      </c>
      <c r="D34" s="79" t="s">
        <v>73</v>
      </c>
    </row>
    <row r="35" spans="2:4">
      <c r="B35" s="80">
        <v>41967</v>
      </c>
      <c r="C35" s="78">
        <v>1</v>
      </c>
      <c r="D35" s="79" t="s">
        <v>61</v>
      </c>
    </row>
    <row r="36" spans="2:4">
      <c r="B36" s="80">
        <v>41996</v>
      </c>
      <c r="C36" s="78">
        <v>1</v>
      </c>
      <c r="D36" s="79" t="s">
        <v>74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Sheet2 (2)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uwaya</dc:creator>
  <cp:lastModifiedBy>uwaya</cp:lastModifiedBy>
  <cp:lastPrinted>2020-08-17T00:30:13Z</cp:lastPrinted>
  <dcterms:created xsi:type="dcterms:W3CDTF">1997-01-08T22:48:59Z</dcterms:created>
  <dcterms:modified xsi:type="dcterms:W3CDTF">2022-06-10T06:08:42Z</dcterms:modified>
</cp:coreProperties>
</file>